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одукция" state="visible" r:id="rId4"/>
    <sheet sheetId="2" name="Палитра" state="visible" r:id="rId5"/>
  </sheets>
  <calcPr calcId="171027"/>
</workbook>
</file>

<file path=xl/sharedStrings.xml><?xml version="1.0" encoding="utf-8"?>
<sst xmlns="http://schemas.openxmlformats.org/spreadsheetml/2006/main" count="2374" uniqueCount="988">
  <si>
    <t>Прайс-лист SmailDell.ru от 26.12.2025. Телефон: +7 (905) 286-09-84. Email: opt@smaildell.ru</t>
  </si>
  <si>
    <t>N п/п</t>
  </si>
  <si>
    <t>Артикул</t>
  </si>
  <si>
    <t>Наименование товара</t>
  </si>
  <si>
    <t>Цвет</t>
  </si>
  <si>
    <t>Размер</t>
  </si>
  <si>
    <t>Цена</t>
  </si>
  <si>
    <t>Копилки</t>
  </si>
  <si>
    <t>1.</t>
  </si>
  <si>
    <t>Статуэтка - Копилка Бык</t>
  </si>
  <si>
    <t>Слоновая кость</t>
  </si>
  <si>
    <t>18 см</t>
  </si>
  <si>
    <t>2.</t>
  </si>
  <si>
    <t xml:space="preserve">Статуэтка - Копилка Лягушонок </t>
  </si>
  <si>
    <t>Цветной</t>
  </si>
  <si>
    <t>16 см</t>
  </si>
  <si>
    <t>3.</t>
  </si>
  <si>
    <t>Статуэтка- Копилка "Английский Бульдог на подставке"</t>
  </si>
  <si>
    <t>Светлая бронза</t>
  </si>
  <si>
    <t>14.5 см</t>
  </si>
  <si>
    <t>4.</t>
  </si>
  <si>
    <t>Статуэтка - Копилка Домовой</t>
  </si>
  <si>
    <t>28 см</t>
  </si>
  <si>
    <t>5.</t>
  </si>
  <si>
    <t>6.</t>
  </si>
  <si>
    <t>Статуэтка - Копилка "Жаба на деньгах" № 1</t>
  </si>
  <si>
    <t>Черный глянец</t>
  </si>
  <si>
    <t>20 см</t>
  </si>
  <si>
    <t>7.</t>
  </si>
  <si>
    <t>Красный</t>
  </si>
  <si>
    <t>8.</t>
  </si>
  <si>
    <t>Зеленый</t>
  </si>
  <si>
    <t>9.</t>
  </si>
  <si>
    <t>Синий</t>
  </si>
  <si>
    <t>10.</t>
  </si>
  <si>
    <t>Статуэтка - Копилка "Жаба на деньгах" № 2</t>
  </si>
  <si>
    <t>11.</t>
  </si>
  <si>
    <t>12.</t>
  </si>
  <si>
    <t>13.</t>
  </si>
  <si>
    <t>Статуэтка - Копилка "Гиря"</t>
  </si>
  <si>
    <t>22 см</t>
  </si>
  <si>
    <t>14.</t>
  </si>
  <si>
    <t>Черный матовый</t>
  </si>
  <si>
    <t>Бюсты</t>
  </si>
  <si>
    <t>15.</t>
  </si>
  <si>
    <t>Статуэтка бюст Петр Первый Великий</t>
  </si>
  <si>
    <t>26 см</t>
  </si>
  <si>
    <t>16.</t>
  </si>
  <si>
    <t>Белый глянец</t>
  </si>
  <si>
    <t>17.</t>
  </si>
  <si>
    <t>Белый матовый</t>
  </si>
  <si>
    <t>18.</t>
  </si>
  <si>
    <t>Металлик</t>
  </si>
  <si>
    <t>19.</t>
  </si>
  <si>
    <t>Статуэтка бюст Петр Первый № 1</t>
  </si>
  <si>
    <t>17 см</t>
  </si>
  <si>
    <t>20.</t>
  </si>
  <si>
    <t>Темная бронза</t>
  </si>
  <si>
    <t>21.</t>
  </si>
  <si>
    <t>22.</t>
  </si>
  <si>
    <t>23.</t>
  </si>
  <si>
    <t>24.</t>
  </si>
  <si>
    <t>Статуэтка бюст Петр Первый № 2</t>
  </si>
  <si>
    <t>25.</t>
  </si>
  <si>
    <t>26.</t>
  </si>
  <si>
    <t>27.</t>
  </si>
  <si>
    <t>28.</t>
  </si>
  <si>
    <t>29.</t>
  </si>
  <si>
    <t>Статуэтка бюст Петр Первый № 3</t>
  </si>
  <si>
    <t>14 см</t>
  </si>
  <si>
    <t>30.</t>
  </si>
  <si>
    <t>31.</t>
  </si>
  <si>
    <t>32.</t>
  </si>
  <si>
    <t>33.</t>
  </si>
  <si>
    <t>34.</t>
  </si>
  <si>
    <t>35.</t>
  </si>
  <si>
    <t>Статуэтка бюст Петр Первый №4</t>
  </si>
  <si>
    <t>13.5 см</t>
  </si>
  <si>
    <t>36.</t>
  </si>
  <si>
    <t>37.</t>
  </si>
  <si>
    <t>38.</t>
  </si>
  <si>
    <t>39.</t>
  </si>
  <si>
    <t>40.</t>
  </si>
  <si>
    <t>Статуэтка бюст Николай Второй</t>
  </si>
  <si>
    <t>41.</t>
  </si>
  <si>
    <t>42.</t>
  </si>
  <si>
    <t>43.</t>
  </si>
  <si>
    <t>44.</t>
  </si>
  <si>
    <t>45.</t>
  </si>
  <si>
    <t>46.</t>
  </si>
  <si>
    <t>Статуэтка бюст В. И. Ленин</t>
  </si>
  <si>
    <t>47.</t>
  </si>
  <si>
    <t>48.</t>
  </si>
  <si>
    <t>49.</t>
  </si>
  <si>
    <t>50.</t>
  </si>
  <si>
    <t>51.</t>
  </si>
  <si>
    <t>Статуэтка бюст В.И. Ленин большой № 2</t>
  </si>
  <si>
    <t>52.</t>
  </si>
  <si>
    <t>53.</t>
  </si>
  <si>
    <t>54.</t>
  </si>
  <si>
    <t>55.</t>
  </si>
  <si>
    <t>56.</t>
  </si>
  <si>
    <t>Статуэтка бюст В.И. Ленин средний</t>
  </si>
  <si>
    <t>9.5 см</t>
  </si>
  <si>
    <t>57.</t>
  </si>
  <si>
    <t>58.</t>
  </si>
  <si>
    <t>59.</t>
  </si>
  <si>
    <t>60.</t>
  </si>
  <si>
    <t>61.</t>
  </si>
  <si>
    <t>Статуэтка бюст В.И. Ленин малый</t>
  </si>
  <si>
    <t>7 см</t>
  </si>
  <si>
    <t>62.</t>
  </si>
  <si>
    <t>63.</t>
  </si>
  <si>
    <t>Статуэтка бюст Ф.Э. Дзержинский</t>
  </si>
  <si>
    <t>64.</t>
  </si>
  <si>
    <t>65.</t>
  </si>
  <si>
    <t>66.</t>
  </si>
  <si>
    <t>Статуэтка Бюст И.В Сталин большой</t>
  </si>
  <si>
    <t>67.</t>
  </si>
  <si>
    <t>68.</t>
  </si>
  <si>
    <t>69.</t>
  </si>
  <si>
    <t>70.</t>
  </si>
  <si>
    <t>71.</t>
  </si>
  <si>
    <t>Статуэтка бюст И.В. Сталин средний</t>
  </si>
  <si>
    <t>72.</t>
  </si>
  <si>
    <t>73.</t>
  </si>
  <si>
    <t>74.</t>
  </si>
  <si>
    <t>75.</t>
  </si>
  <si>
    <t>Серебристый</t>
  </si>
  <si>
    <t>76.</t>
  </si>
  <si>
    <t>Статуэтка бюст В.В. Путин большой</t>
  </si>
  <si>
    <t>77.</t>
  </si>
  <si>
    <t>78.</t>
  </si>
  <si>
    <t>79.</t>
  </si>
  <si>
    <t>80.</t>
  </si>
  <si>
    <t>81.</t>
  </si>
  <si>
    <t>Статуэтка бюст Путин В.В. средний</t>
  </si>
  <si>
    <t>10.5 см</t>
  </si>
  <si>
    <t>82.</t>
  </si>
  <si>
    <t>83.</t>
  </si>
  <si>
    <t>84.</t>
  </si>
  <si>
    <t>85.</t>
  </si>
  <si>
    <t>86.</t>
  </si>
  <si>
    <t>Статуэтка бюст Ф.М. Достоевский</t>
  </si>
  <si>
    <t>87.</t>
  </si>
  <si>
    <t>88.</t>
  </si>
  <si>
    <t>89.</t>
  </si>
  <si>
    <t>90.</t>
  </si>
  <si>
    <t>91.</t>
  </si>
  <si>
    <t>Статуэтка бюст Л.Н. Толстой</t>
  </si>
  <si>
    <t>92.</t>
  </si>
  <si>
    <t>93.</t>
  </si>
  <si>
    <t>94.</t>
  </si>
  <si>
    <t>95.</t>
  </si>
  <si>
    <t>96.</t>
  </si>
  <si>
    <t>Статуэтка бюст Лермонтов М.Ю.</t>
  </si>
  <si>
    <t>13 см</t>
  </si>
  <si>
    <t>97.</t>
  </si>
  <si>
    <t>98.</t>
  </si>
  <si>
    <t>99.</t>
  </si>
  <si>
    <t>100.</t>
  </si>
  <si>
    <t>101.</t>
  </si>
  <si>
    <t>Статуэтка бюст Есенин С.А.</t>
  </si>
  <si>
    <t>11 см</t>
  </si>
  <si>
    <t>102.</t>
  </si>
  <si>
    <t>103.</t>
  </si>
  <si>
    <t>104.</t>
  </si>
  <si>
    <t>105.</t>
  </si>
  <si>
    <t>106.</t>
  </si>
  <si>
    <t xml:space="preserve">Статуэтка бюст Маяковский В.В. </t>
  </si>
  <si>
    <t>107.</t>
  </si>
  <si>
    <t>108.</t>
  </si>
  <si>
    <t>109.</t>
  </si>
  <si>
    <t>Статуэтка бюст А.С. Пушкин большой</t>
  </si>
  <si>
    <t>110.</t>
  </si>
  <si>
    <t>111.</t>
  </si>
  <si>
    <t>112.</t>
  </si>
  <si>
    <t>113.</t>
  </si>
  <si>
    <t>Статуэтка бюст А.С. Пушкин , № 1</t>
  </si>
  <si>
    <t>15 см</t>
  </si>
  <si>
    <t>114.</t>
  </si>
  <si>
    <t>115.</t>
  </si>
  <si>
    <t>116.</t>
  </si>
  <si>
    <t>117.</t>
  </si>
  <si>
    <t>Статуэтка бюст А.С. Пушкин № 2</t>
  </si>
  <si>
    <t>118.</t>
  </si>
  <si>
    <t>119.</t>
  </si>
  <si>
    <t>120.</t>
  </si>
  <si>
    <t>121.</t>
  </si>
  <si>
    <t>Статуэтка бюст А.С. Пушкин № 3</t>
  </si>
  <si>
    <t>122.</t>
  </si>
  <si>
    <t>123.</t>
  </si>
  <si>
    <t>124.</t>
  </si>
  <si>
    <t>125.</t>
  </si>
  <si>
    <t>Статуэтка бюст  Н.В. Гоголь</t>
  </si>
  <si>
    <t>126.</t>
  </si>
  <si>
    <t>127.</t>
  </si>
  <si>
    <t>128.</t>
  </si>
  <si>
    <t>129.</t>
  </si>
  <si>
    <t>130.</t>
  </si>
  <si>
    <t>Статуэтка бюст Чайковский П.И.</t>
  </si>
  <si>
    <t>131.</t>
  </si>
  <si>
    <t>132.</t>
  </si>
  <si>
    <t>Статуэтка бюст Чайковский П.И. большой</t>
  </si>
  <si>
    <t>133.</t>
  </si>
  <si>
    <t>134.</t>
  </si>
  <si>
    <t>135.</t>
  </si>
  <si>
    <t>136.</t>
  </si>
  <si>
    <t>137.</t>
  </si>
  <si>
    <t>138.</t>
  </si>
  <si>
    <t>Статуэтка бюст Владимир Высоцкий</t>
  </si>
  <si>
    <t>139.</t>
  </si>
  <si>
    <t>140.</t>
  </si>
  <si>
    <t>141.</t>
  </si>
  <si>
    <t>142.</t>
  </si>
  <si>
    <t>143.</t>
  </si>
  <si>
    <t>Статуэтка бюст Высоцкий с гитарой</t>
  </si>
  <si>
    <t>144.</t>
  </si>
  <si>
    <t>145.</t>
  </si>
  <si>
    <t>146.</t>
  </si>
  <si>
    <t>147.</t>
  </si>
  <si>
    <t>Статуэтка бюст Гагарин Ю.А.</t>
  </si>
  <si>
    <t>11.5 см</t>
  </si>
  <si>
    <t>148.</t>
  </si>
  <si>
    <t>Статуэтка бюст Гагарин Ю.А. большой</t>
  </si>
  <si>
    <t>149.</t>
  </si>
  <si>
    <t>150.</t>
  </si>
  <si>
    <t>151.</t>
  </si>
  <si>
    <t>152.</t>
  </si>
  <si>
    <t>153.</t>
  </si>
  <si>
    <t>154.</t>
  </si>
  <si>
    <t>155.</t>
  </si>
  <si>
    <t>Статуэтка Александр Сергеевич  Пушкин</t>
  </si>
  <si>
    <t>19.5 см</t>
  </si>
  <si>
    <t>156.</t>
  </si>
  <si>
    <t>157.</t>
  </si>
  <si>
    <t>158.</t>
  </si>
  <si>
    <t>Статуэтка бюст А.С. Пушкин  большой № 2</t>
  </si>
  <si>
    <t>159.</t>
  </si>
  <si>
    <t>Египет</t>
  </si>
  <si>
    <t>160.</t>
  </si>
  <si>
    <t>Статуэтка Маска Фараона</t>
  </si>
  <si>
    <t>161.</t>
  </si>
  <si>
    <t>Статуэтка  "Нефертити"</t>
  </si>
  <si>
    <t>162.</t>
  </si>
  <si>
    <t>163.</t>
  </si>
  <si>
    <t>Статуэтка  Фараон Рамзес II</t>
  </si>
  <si>
    <t>25 см</t>
  </si>
  <si>
    <t>164.</t>
  </si>
  <si>
    <t>Статуэтка Фараон Тутмос III</t>
  </si>
  <si>
    <t>165.</t>
  </si>
  <si>
    <t>Статуэтка Кот Египетский с летучей мышью</t>
  </si>
  <si>
    <t>166.</t>
  </si>
  <si>
    <t>Египетская кошка большая</t>
  </si>
  <si>
    <t>19 см</t>
  </si>
  <si>
    <t>167.</t>
  </si>
  <si>
    <t>Египетская кошка средняя</t>
  </si>
  <si>
    <t>168.</t>
  </si>
  <si>
    <t>169.</t>
  </si>
  <si>
    <t>Сфинкс большой</t>
  </si>
  <si>
    <t>170.</t>
  </si>
  <si>
    <t>Сфинкс средний</t>
  </si>
  <si>
    <t>9 см</t>
  </si>
  <si>
    <t>171.</t>
  </si>
  <si>
    <t>Сфинкс малый</t>
  </si>
  <si>
    <t>172.</t>
  </si>
  <si>
    <t>Статуэтка Жук Скарабей большой</t>
  </si>
  <si>
    <t>4.5 см</t>
  </si>
  <si>
    <t>173.</t>
  </si>
  <si>
    <t>174.</t>
  </si>
  <si>
    <t>Статуэтка Жук Скарабей средний</t>
  </si>
  <si>
    <t>3.5 см</t>
  </si>
  <si>
    <t>175.</t>
  </si>
  <si>
    <t>176.</t>
  </si>
  <si>
    <t>Статуэтка Скарабей малый</t>
  </si>
  <si>
    <t>3 см</t>
  </si>
  <si>
    <t>177.</t>
  </si>
  <si>
    <t>178.</t>
  </si>
  <si>
    <t>Статуэтка Египетская пирамида большая</t>
  </si>
  <si>
    <t>6 см</t>
  </si>
  <si>
    <t>179.</t>
  </si>
  <si>
    <t>180.</t>
  </si>
  <si>
    <t>Медный</t>
  </si>
  <si>
    <t>181.</t>
  </si>
  <si>
    <t>182.</t>
  </si>
  <si>
    <t>Статуэтка пирамида малая</t>
  </si>
  <si>
    <t>4 см</t>
  </si>
  <si>
    <t>183.</t>
  </si>
  <si>
    <t>184.</t>
  </si>
  <si>
    <t>185.</t>
  </si>
  <si>
    <t>Сфинкс большой № 2</t>
  </si>
  <si>
    <t>186.</t>
  </si>
  <si>
    <t>187.</t>
  </si>
  <si>
    <t>188.</t>
  </si>
  <si>
    <t>Статуэтка Ящерица</t>
  </si>
  <si>
    <t>0 см</t>
  </si>
  <si>
    <t>189.</t>
  </si>
  <si>
    <t>Сувениры Спб</t>
  </si>
  <si>
    <t>190.</t>
  </si>
  <si>
    <t>Статуэтка Лев со щитом</t>
  </si>
  <si>
    <t>21 см</t>
  </si>
  <si>
    <t>191.</t>
  </si>
  <si>
    <t>192.</t>
  </si>
  <si>
    <t>Статуэтка Лев с шаром</t>
  </si>
  <si>
    <t>193.</t>
  </si>
  <si>
    <t>194.</t>
  </si>
  <si>
    <t>195.</t>
  </si>
  <si>
    <t>196.</t>
  </si>
  <si>
    <t>197.</t>
  </si>
  <si>
    <t>Статуэтка Сфинкс СПб</t>
  </si>
  <si>
    <t>198.</t>
  </si>
  <si>
    <t>Панно на подставке "Дворцовый мост"</t>
  </si>
  <si>
    <t>199.</t>
  </si>
  <si>
    <t>200.</t>
  </si>
  <si>
    <t>201.</t>
  </si>
  <si>
    <t>Панно на подставке "Медный всадник"</t>
  </si>
  <si>
    <t>202.</t>
  </si>
  <si>
    <t>203.</t>
  </si>
  <si>
    <t>Античность и мифология</t>
  </si>
  <si>
    <t>204.</t>
  </si>
  <si>
    <t>Статуэтка Венера Милосская малая</t>
  </si>
  <si>
    <t>205.</t>
  </si>
  <si>
    <t>206.</t>
  </si>
  <si>
    <t>207.</t>
  </si>
  <si>
    <t>208.</t>
  </si>
  <si>
    <t>209.</t>
  </si>
  <si>
    <t>Статуэтка  Венера Милосская большая</t>
  </si>
  <si>
    <t>39 см</t>
  </si>
  <si>
    <t>210.</t>
  </si>
  <si>
    <t>211.</t>
  </si>
  <si>
    <t>212.</t>
  </si>
  <si>
    <t>Статуэтка Девушка с кувшином</t>
  </si>
  <si>
    <t>41 см</t>
  </si>
  <si>
    <t>213.</t>
  </si>
  <si>
    <t>214.</t>
  </si>
  <si>
    <t>215.</t>
  </si>
  <si>
    <t>Статуэтка Девушка с туникой</t>
  </si>
  <si>
    <t>216.</t>
  </si>
  <si>
    <t>217.</t>
  </si>
  <si>
    <t>218.</t>
  </si>
  <si>
    <t>219.</t>
  </si>
  <si>
    <t>220.</t>
  </si>
  <si>
    <t>Статуэтка Геракл большой</t>
  </si>
  <si>
    <t>38 см</t>
  </si>
  <si>
    <t>221.</t>
  </si>
  <si>
    <t>222.</t>
  </si>
  <si>
    <t>Статуэтка Геракл  малый</t>
  </si>
  <si>
    <t>223.</t>
  </si>
  <si>
    <t>224.</t>
  </si>
  <si>
    <t>225.</t>
  </si>
  <si>
    <t>226.</t>
  </si>
  <si>
    <t>Статуэтка Адам и Ева</t>
  </si>
  <si>
    <t>227.</t>
  </si>
  <si>
    <t>228.</t>
  </si>
  <si>
    <t>229.</t>
  </si>
  <si>
    <t xml:space="preserve">Статуэтка Девушка с колонной </t>
  </si>
  <si>
    <t>230.</t>
  </si>
  <si>
    <t>231.</t>
  </si>
  <si>
    <t>232.</t>
  </si>
  <si>
    <t>233.</t>
  </si>
  <si>
    <t xml:space="preserve">Статуэтка Русалка </t>
  </si>
  <si>
    <t>234.</t>
  </si>
  <si>
    <t>235.</t>
  </si>
  <si>
    <t>Статуэтка Фортуна Богиня удачи</t>
  </si>
  <si>
    <t>30 см</t>
  </si>
  <si>
    <t>236.</t>
  </si>
  <si>
    <t>237.</t>
  </si>
  <si>
    <t>238.</t>
  </si>
  <si>
    <t>239.</t>
  </si>
  <si>
    <t>240.</t>
  </si>
  <si>
    <t>241.</t>
  </si>
  <si>
    <t>Статуэтка Фортуна Богиня удачи малая</t>
  </si>
  <si>
    <t>242.</t>
  </si>
  <si>
    <t>243.</t>
  </si>
  <si>
    <t>244.</t>
  </si>
  <si>
    <t>245.</t>
  </si>
  <si>
    <t>246.</t>
  </si>
  <si>
    <t>247.</t>
  </si>
  <si>
    <t>248.</t>
  </si>
  <si>
    <t>Статуэтка Афродита Рождение Венеры</t>
  </si>
  <si>
    <t>249.</t>
  </si>
  <si>
    <t>250.</t>
  </si>
  <si>
    <t>251.</t>
  </si>
  <si>
    <t>252.</t>
  </si>
  <si>
    <t>253.</t>
  </si>
  <si>
    <t>Христианство</t>
  </si>
  <si>
    <t>254.</t>
  </si>
  <si>
    <t xml:space="preserve">Статуэтка Иисус  </t>
  </si>
  <si>
    <t>255.</t>
  </si>
  <si>
    <t>256.</t>
  </si>
  <si>
    <t>257.</t>
  </si>
  <si>
    <t>Статуэтка Дева Мария</t>
  </si>
  <si>
    <t>24 см</t>
  </si>
  <si>
    <t>258.</t>
  </si>
  <si>
    <t>Статуэтка бюст Дева Мария с младенцем</t>
  </si>
  <si>
    <t>259.</t>
  </si>
  <si>
    <t>260.</t>
  </si>
  <si>
    <t>261.</t>
  </si>
  <si>
    <t>Статуэтка Дева Мария (Мадонна с младенцем)</t>
  </si>
  <si>
    <t>24.5 см</t>
  </si>
  <si>
    <t>262.</t>
  </si>
  <si>
    <t>263.</t>
  </si>
  <si>
    <t>264.</t>
  </si>
  <si>
    <t>265.</t>
  </si>
  <si>
    <t>Животные и птицы</t>
  </si>
  <si>
    <t>266.</t>
  </si>
  <si>
    <t>Статуэтка Сова</t>
  </si>
  <si>
    <t>267.</t>
  </si>
  <si>
    <t>268.</t>
  </si>
  <si>
    <t>Статуэтка Сокол</t>
  </si>
  <si>
    <t>23 см</t>
  </si>
  <si>
    <t>269.</t>
  </si>
  <si>
    <t>270.</t>
  </si>
  <si>
    <t xml:space="preserve">Статуэтка Обезьяна с черепом </t>
  </si>
  <si>
    <t>271.</t>
  </si>
  <si>
    <t>272.</t>
  </si>
  <si>
    <t>Статуэтка Королевская Кобра</t>
  </si>
  <si>
    <t>273.</t>
  </si>
  <si>
    <t>274.</t>
  </si>
  <si>
    <t>Статуэтка Черепаха</t>
  </si>
  <si>
    <t>275.</t>
  </si>
  <si>
    <t>276.</t>
  </si>
  <si>
    <t>Статуэтка Слон на тумбе</t>
  </si>
  <si>
    <t>277.</t>
  </si>
  <si>
    <t>278.</t>
  </si>
  <si>
    <t>Статуэтка Волк</t>
  </si>
  <si>
    <t>279.</t>
  </si>
  <si>
    <t>280.</t>
  </si>
  <si>
    <t xml:space="preserve">Статуэтка Медведь </t>
  </si>
  <si>
    <t>281.</t>
  </si>
  <si>
    <t>Статуэтка Ежик на подставке</t>
  </si>
  <si>
    <t>282.</t>
  </si>
  <si>
    <t>283.</t>
  </si>
  <si>
    <t>Статуэтка Попугай</t>
  </si>
  <si>
    <t>36 см</t>
  </si>
  <si>
    <t>284.</t>
  </si>
  <si>
    <t>Статуэтка Тигр с денежной жабой</t>
  </si>
  <si>
    <t>285.</t>
  </si>
  <si>
    <t>Статуэтка Собаки влюбленные №1</t>
  </si>
  <si>
    <t>286.</t>
  </si>
  <si>
    <t>287.</t>
  </si>
  <si>
    <t>288.</t>
  </si>
  <si>
    <t>289.</t>
  </si>
  <si>
    <t>Статуэтка Собаки влюбленные , №2</t>
  </si>
  <si>
    <t>290.</t>
  </si>
  <si>
    <t>291.</t>
  </si>
  <si>
    <t>292.</t>
  </si>
  <si>
    <t>Статуэтка Влюбленные собаки № 5</t>
  </si>
  <si>
    <t>293.</t>
  </si>
  <si>
    <t>294.</t>
  </si>
  <si>
    <t xml:space="preserve">Статуэтка  "Английский Бульдог на подставке" </t>
  </si>
  <si>
    <t>295.</t>
  </si>
  <si>
    <t>Статуэтка Тигр на скале</t>
  </si>
  <si>
    <t>Кошки</t>
  </si>
  <si>
    <t>296.</t>
  </si>
  <si>
    <t>Статуэтка Кошка Грация большая</t>
  </si>
  <si>
    <t>43 см</t>
  </si>
  <si>
    <t>297.</t>
  </si>
  <si>
    <t>298.</t>
  </si>
  <si>
    <t>299.</t>
  </si>
  <si>
    <t>Статуэтка Кошка Грация  малая</t>
  </si>
  <si>
    <t>300.</t>
  </si>
  <si>
    <t>301.</t>
  </si>
  <si>
    <t>302.</t>
  </si>
  <si>
    <t>303.</t>
  </si>
  <si>
    <t>304.</t>
  </si>
  <si>
    <t>305.</t>
  </si>
  <si>
    <t>306.</t>
  </si>
  <si>
    <t>307.</t>
  </si>
  <si>
    <t>Статуэтка Кошка с бантом</t>
  </si>
  <si>
    <t>8.5 см</t>
  </si>
  <si>
    <t>308.</t>
  </si>
  <si>
    <t>309.</t>
  </si>
  <si>
    <t xml:space="preserve">Статуэтка Кошка </t>
  </si>
  <si>
    <t>18.5 см</t>
  </si>
  <si>
    <t>310.</t>
  </si>
  <si>
    <t>311.</t>
  </si>
  <si>
    <t>312.</t>
  </si>
  <si>
    <t>313.</t>
  </si>
  <si>
    <t>314.</t>
  </si>
  <si>
    <t>Статуэтка Кот</t>
  </si>
  <si>
    <t>315.</t>
  </si>
  <si>
    <t>316.</t>
  </si>
  <si>
    <t>317.</t>
  </si>
  <si>
    <t>318.</t>
  </si>
  <si>
    <t>Статуэтка Коты влюбленные № 1</t>
  </si>
  <si>
    <t>319.</t>
  </si>
  <si>
    <t>320.</t>
  </si>
  <si>
    <t>321.</t>
  </si>
  <si>
    <t>322.</t>
  </si>
  <si>
    <t>Статуэтка Коты влюбленные № 2</t>
  </si>
  <si>
    <t>323.</t>
  </si>
  <si>
    <t>324.</t>
  </si>
  <si>
    <t>Статуэтка Коты влюбленные №  5</t>
  </si>
  <si>
    <t>12 см</t>
  </si>
  <si>
    <t>Миниатюры</t>
  </si>
  <si>
    <t>325.</t>
  </si>
  <si>
    <t>Статуэтка "Дракончик в яйце"</t>
  </si>
  <si>
    <t>7.5 см</t>
  </si>
  <si>
    <t>326.</t>
  </si>
  <si>
    <t>Статуэтка Нежность (Материнская любовь)</t>
  </si>
  <si>
    <t>327.</t>
  </si>
  <si>
    <t>328.</t>
  </si>
  <si>
    <t>329.</t>
  </si>
  <si>
    <t>Статуэтка Змея со слитком золота</t>
  </si>
  <si>
    <t>330.</t>
  </si>
  <si>
    <t>331.</t>
  </si>
  <si>
    <t>332.</t>
  </si>
  <si>
    <t>333.</t>
  </si>
  <si>
    <t>334.</t>
  </si>
  <si>
    <t>Статуэтка Змея с монетой</t>
  </si>
  <si>
    <t>335.</t>
  </si>
  <si>
    <t>336.</t>
  </si>
  <si>
    <t>337.</t>
  </si>
  <si>
    <t>Статуэтки девушек</t>
  </si>
  <si>
    <t>338.</t>
  </si>
  <si>
    <t>Статуэтка Девушка на подушках</t>
  </si>
  <si>
    <t>17.5 см</t>
  </si>
  <si>
    <t>339.</t>
  </si>
  <si>
    <t>340.</t>
  </si>
  <si>
    <t>Статуэтка Девушка " Эммануэль"</t>
  </si>
  <si>
    <t>32 см</t>
  </si>
  <si>
    <t>341.</t>
  </si>
  <si>
    <t>342.</t>
  </si>
  <si>
    <t>Статуэтка Девушка " Скромность"</t>
  </si>
  <si>
    <t>343.</t>
  </si>
  <si>
    <t>344.</t>
  </si>
  <si>
    <t>Статуэтка Девушка " Вероника "</t>
  </si>
  <si>
    <t>21.5 см</t>
  </si>
  <si>
    <t>345.</t>
  </si>
  <si>
    <t>346.</t>
  </si>
  <si>
    <t>Статуэтка Сидящая девушка (Аленушка)</t>
  </si>
  <si>
    <t>347.</t>
  </si>
  <si>
    <t>348.</t>
  </si>
  <si>
    <t>Статуэтка Девушка на коленях</t>
  </si>
  <si>
    <t>349.</t>
  </si>
  <si>
    <t>350.</t>
  </si>
  <si>
    <t>351.</t>
  </si>
  <si>
    <t>352.</t>
  </si>
  <si>
    <t>Интерьерная статуэтка "Голова африканки"</t>
  </si>
  <si>
    <t>27 см</t>
  </si>
  <si>
    <t>353.</t>
  </si>
  <si>
    <t>Интерьерная статуэтка "Девушка мулатка с кувшином"</t>
  </si>
  <si>
    <t>354.</t>
  </si>
  <si>
    <t>355.</t>
  </si>
  <si>
    <t>Статуэтка " Интердевочка"</t>
  </si>
  <si>
    <t>Фен-шуй и Буддизм</t>
  </si>
  <si>
    <t>356.</t>
  </si>
  <si>
    <t>Статуэтка Ганеша</t>
  </si>
  <si>
    <t>357.</t>
  </si>
  <si>
    <t>358.</t>
  </si>
  <si>
    <t>Статуэтка Ганеша большой</t>
  </si>
  <si>
    <t>359.</t>
  </si>
  <si>
    <t>360.</t>
  </si>
  <si>
    <t>361.</t>
  </si>
  <si>
    <t>362.</t>
  </si>
  <si>
    <t>Статуэтка Будда в лотосе</t>
  </si>
  <si>
    <t>16.5 см</t>
  </si>
  <si>
    <t>363.</t>
  </si>
  <si>
    <t>364.</t>
  </si>
  <si>
    <t>365.</t>
  </si>
  <si>
    <t>366.</t>
  </si>
  <si>
    <t>Статуэтка Будда</t>
  </si>
  <si>
    <t>367.</t>
  </si>
  <si>
    <t>368.</t>
  </si>
  <si>
    <t>369.</t>
  </si>
  <si>
    <t>370.</t>
  </si>
  <si>
    <t>Статуэтка Хотей со слитками золота</t>
  </si>
  <si>
    <t>20.5 см</t>
  </si>
  <si>
    <t>371.</t>
  </si>
  <si>
    <t>372.</t>
  </si>
  <si>
    <t>Статуэтки "Собаки Фу пара " Китайский лев</t>
  </si>
  <si>
    <t>373.</t>
  </si>
  <si>
    <t>374.</t>
  </si>
  <si>
    <t>375.</t>
  </si>
  <si>
    <t>376.</t>
  </si>
  <si>
    <t>Статуэтка Многоликий Будда большой</t>
  </si>
  <si>
    <t>377.</t>
  </si>
  <si>
    <t>378.</t>
  </si>
  <si>
    <t>379.</t>
  </si>
  <si>
    <t>380.</t>
  </si>
  <si>
    <t>381.</t>
  </si>
  <si>
    <t>382.</t>
  </si>
  <si>
    <t>Статуэтка Денежная Жаба № 3</t>
  </si>
  <si>
    <t>12.5 см</t>
  </si>
  <si>
    <t>383.</t>
  </si>
  <si>
    <t>384.</t>
  </si>
  <si>
    <t>385.</t>
  </si>
  <si>
    <t>386.</t>
  </si>
  <si>
    <t>Статуэтка Денежная Жаба № 4</t>
  </si>
  <si>
    <t>10 см</t>
  </si>
  <si>
    <t>387.</t>
  </si>
  <si>
    <t>388.</t>
  </si>
  <si>
    <t>Ангелы</t>
  </si>
  <si>
    <t>389.</t>
  </si>
  <si>
    <t>Статуэтка Ангел на шаре</t>
  </si>
  <si>
    <t>390.</t>
  </si>
  <si>
    <t>391.</t>
  </si>
  <si>
    <t>392.</t>
  </si>
  <si>
    <t>Статуэтка Ангел на облаке</t>
  </si>
  <si>
    <t>393.</t>
  </si>
  <si>
    <t>Обереги</t>
  </si>
  <si>
    <t>394.</t>
  </si>
  <si>
    <t>Статуэтка Тотем дух-покровитель индейца</t>
  </si>
  <si>
    <t>395.</t>
  </si>
  <si>
    <t>396.</t>
  </si>
  <si>
    <t>Интерьерная статуэтка "Домовой с котом"</t>
  </si>
  <si>
    <t>397.</t>
  </si>
  <si>
    <t>398.</t>
  </si>
  <si>
    <t>Интерьерная статуэтка "Домовой с метлой"</t>
  </si>
  <si>
    <t>399.</t>
  </si>
  <si>
    <t xml:space="preserve">Статуэтка оберег Домовой с бочонком меда </t>
  </si>
  <si>
    <t>400.</t>
  </si>
  <si>
    <t>401.</t>
  </si>
  <si>
    <t xml:space="preserve">Интерьерная статуэтка "Домовой с балалайкой" </t>
  </si>
  <si>
    <t>402.</t>
  </si>
  <si>
    <t>Сувенирные тарелки</t>
  </si>
  <si>
    <t>403.</t>
  </si>
  <si>
    <t>Сувенирная Тарелка Панно на подставке Спас на крови С-11</t>
  </si>
  <si>
    <t>Без цветов</t>
  </si>
  <si>
    <t>404.</t>
  </si>
  <si>
    <t>Сувенирная Тарелка Панно на подставке Спас на крови С-44</t>
  </si>
  <si>
    <t>405.</t>
  </si>
  <si>
    <t>Сувенирная Тарелка Панно на подставке Спас на крови С-88</t>
  </si>
  <si>
    <t>406.</t>
  </si>
  <si>
    <t>Сувенирная Тарелка Панно на подставке Исаакиевский собор И-1</t>
  </si>
  <si>
    <t>407.</t>
  </si>
  <si>
    <t>Сувенирная Тарелка Панно на подставке Исаакиевский собор И-4</t>
  </si>
  <si>
    <t>408.</t>
  </si>
  <si>
    <t>Сувенирная Тарелка Панно на подставке Исаакиевский собор И-8</t>
  </si>
  <si>
    <t>409.</t>
  </si>
  <si>
    <t>Сувенирная Тарелка Панно на подставке Дворцовый мост М-1</t>
  </si>
  <si>
    <t>23.5 см</t>
  </si>
  <si>
    <t>410.</t>
  </si>
  <si>
    <t>Сувенирная Тарелка Панно на подставке Дворцовый мост М-4</t>
  </si>
  <si>
    <t>411.</t>
  </si>
  <si>
    <t>Сувенирная Тарелка Панно на подставке Дворцовый мост М-8</t>
  </si>
  <si>
    <t>412.</t>
  </si>
  <si>
    <t>Сувенирная Тарелка Панно на подставке Исаакиевский собор И-11</t>
  </si>
  <si>
    <t>22.5 см</t>
  </si>
  <si>
    <t>413.</t>
  </si>
  <si>
    <t>Сувенирная Тарелка Панно на подставке Исаакиевский собор И-44</t>
  </si>
  <si>
    <t>414.</t>
  </si>
  <si>
    <t>Сувенирная Тарелка Панно на подставке Исаакиевский собор И-88</t>
  </si>
  <si>
    <t>415.</t>
  </si>
  <si>
    <t>Сувенирная Тарелка Панно на подставке . Достопримечательности Санкт-Петербурга. Коллаж А-11</t>
  </si>
  <si>
    <t>416.</t>
  </si>
  <si>
    <t>Сувенирная Тарелка Панно на подставке . Достопримечательности Санкт-Петербурга. Коллаж А-44</t>
  </si>
  <si>
    <t>417.</t>
  </si>
  <si>
    <t>Сувенирная Тарелка Панно на подставке Достопримечательности Санкт-Петербурга. Коллаж А-88</t>
  </si>
  <si>
    <t>418.</t>
  </si>
  <si>
    <t>Сувенирная Тарелка Панно на подставке .Достопримечательности Санкт-Петербурга. Коллаж М-11</t>
  </si>
  <si>
    <t>419.</t>
  </si>
  <si>
    <t>Сувенирная Тарелка Панно на подставке . Достопримечательности Санкт-Петербурга. Коллаж М - 44а</t>
  </si>
  <si>
    <t>420.</t>
  </si>
  <si>
    <t>Сувенирная Тарелка Панно на подставке Достопримечательности Санкт-Петербурга. Коллаж М-88</t>
  </si>
  <si>
    <t>421.</t>
  </si>
  <si>
    <t>Сувенирная Тарелка Панно на подставке Спас на крови малая С-11</t>
  </si>
  <si>
    <t>422.</t>
  </si>
  <si>
    <t>Сувенирная Тарелка Панно на подставке Спас на крови  малая С-44</t>
  </si>
  <si>
    <t>423.</t>
  </si>
  <si>
    <t>Сувенирная Тарелка Панно на подставке Спас на крови малая С-88</t>
  </si>
  <si>
    <t>424.</t>
  </si>
  <si>
    <t>Сувенирная Тарелка Панно на подставке Спас на крови малая С-4</t>
  </si>
  <si>
    <t>425.</t>
  </si>
  <si>
    <t>Сувенирная Тарелка Панно на подставке Спас на крови малая С-8</t>
  </si>
  <si>
    <t>426.</t>
  </si>
  <si>
    <t>Сувенирная Тарелка Панно на подставке Исаакиевский собор малая И-1</t>
  </si>
  <si>
    <t>427.</t>
  </si>
  <si>
    <t>Сувенирная Тарелка Панно на подставке Исаакиевский собор малая И-4</t>
  </si>
  <si>
    <t>428.</t>
  </si>
  <si>
    <t>Сувенирная Тарелка Панно на подставке Исаакиевский собор малая И-8</t>
  </si>
  <si>
    <t>429.</t>
  </si>
  <si>
    <t>Сувенирная Тарелка Панно на подставке "Спас на крови и Грифоны малая И-11</t>
  </si>
  <si>
    <t>430.</t>
  </si>
  <si>
    <t xml:space="preserve"> Сувенирная Тарелка Панно на подставке "Спас на крови и Грифоны" малая И-44</t>
  </si>
  <si>
    <t>431.</t>
  </si>
  <si>
    <t>Сувенирная Тарелка Панно на подставке "Спас на крови и Грифоны" малая И-88</t>
  </si>
  <si>
    <t>432.</t>
  </si>
  <si>
    <t>Сувенирная Тарелка Панно на подставке Дворцовый мост малая М-1</t>
  </si>
  <si>
    <t>433.</t>
  </si>
  <si>
    <t>Сувенирная Тарелка Панно на подставке Дворцовый мост малая М-4</t>
  </si>
  <si>
    <t>434.</t>
  </si>
  <si>
    <t>Сувенирная Тарелка Панно на подставке Достопримечательности Санкт-Петербурга. Коллаж малая М-11</t>
  </si>
  <si>
    <t>435.</t>
  </si>
  <si>
    <t>Сувенирная Тарелка Панно на подставке Достопримечательности Санкт-Петербурга. Коллаж малая  М-44</t>
  </si>
  <si>
    <t>436.</t>
  </si>
  <si>
    <t>Сувенирная Тарелка Панно на подставке Медный всадник малая В-1</t>
  </si>
  <si>
    <t>437.</t>
  </si>
  <si>
    <t>Сувенирная Тарелка Панно на подставке Медный всадник малая В-4</t>
  </si>
  <si>
    <t>438.</t>
  </si>
  <si>
    <t>Сувенирная Тарелка Панно на подставке Медный всадник малая В-8</t>
  </si>
  <si>
    <t>Черепа</t>
  </si>
  <si>
    <t>439.</t>
  </si>
  <si>
    <t xml:space="preserve"> Открывающаяся пепельница Череп в шапке</t>
  </si>
  <si>
    <t>440.</t>
  </si>
  <si>
    <t>Открывающаяся пепельница Череп Одноглазого Пирата большой</t>
  </si>
  <si>
    <t>441.</t>
  </si>
  <si>
    <t>Открывающаяся Пепельница Череп с кистями</t>
  </si>
  <si>
    <t>442.</t>
  </si>
  <si>
    <t xml:space="preserve">Открывающаяся пепельница Череп Пирата </t>
  </si>
  <si>
    <t>443.</t>
  </si>
  <si>
    <t>Открывающаяся Пепельница Череп в бандана</t>
  </si>
  <si>
    <t>444.</t>
  </si>
  <si>
    <t>Открывающаяся Пепельница Череп Бедный Йорик средний</t>
  </si>
  <si>
    <t>445.</t>
  </si>
  <si>
    <t>Открывающаяся Пепельница Череп Бедный Йорик малый</t>
  </si>
  <si>
    <t>446.</t>
  </si>
  <si>
    <t>Открывающаяся Пепельница Череп Бедный Йорик большой</t>
  </si>
  <si>
    <t>447.</t>
  </si>
  <si>
    <t xml:space="preserve">Пепельница Пентаграмма </t>
  </si>
  <si>
    <t>8 см</t>
  </si>
  <si>
    <t>448.</t>
  </si>
  <si>
    <t>Пепельница с черепами и костями</t>
  </si>
  <si>
    <t>449.</t>
  </si>
  <si>
    <t>Пепельница с черепами и костями Огонь</t>
  </si>
  <si>
    <t>5 см</t>
  </si>
  <si>
    <t>Керамика</t>
  </si>
  <si>
    <t>450.</t>
  </si>
  <si>
    <t>Статуэтка Кошка Соня № 1</t>
  </si>
  <si>
    <t>451.</t>
  </si>
  <si>
    <t xml:space="preserve"> Статуэтка Кошка Соня № 2</t>
  </si>
  <si>
    <t>452.</t>
  </si>
  <si>
    <t>Статуэтка Кошка Соня № 3</t>
  </si>
  <si>
    <t>453.</t>
  </si>
  <si>
    <t>Статуэтка  Кошка Соня № 4</t>
  </si>
  <si>
    <t>454.</t>
  </si>
  <si>
    <t>Статуэтка  Кошка Соня № 6</t>
  </si>
  <si>
    <t>455.</t>
  </si>
  <si>
    <t>Статуэтка Кошка Соня   № 7</t>
  </si>
  <si>
    <t>456.</t>
  </si>
  <si>
    <t>Статуэтка Кошка Соня № 8</t>
  </si>
  <si>
    <t>457.</t>
  </si>
  <si>
    <t>Статуэтка Кот Сеня № 1</t>
  </si>
  <si>
    <t>458.</t>
  </si>
  <si>
    <t>Статуэтка  Кот Сеня № 2</t>
  </si>
  <si>
    <t>459.</t>
  </si>
  <si>
    <t>Статуэтка  Кот Сеня № 3</t>
  </si>
  <si>
    <t>460.</t>
  </si>
  <si>
    <t>Статуэтка  Кот Сеня  № 4</t>
  </si>
  <si>
    <t>461.</t>
  </si>
  <si>
    <t>Статуэтка Кот Сеня № 6</t>
  </si>
  <si>
    <t>462.</t>
  </si>
  <si>
    <t>Статуэтка  Кот Сеня № 7</t>
  </si>
  <si>
    <t>463.</t>
  </si>
  <si>
    <t>Статуэтка  Кот Сеня   № 8</t>
  </si>
  <si>
    <t>464.</t>
  </si>
  <si>
    <t>Статуэтка Кот Нырок № 8</t>
  </si>
  <si>
    <t>465.</t>
  </si>
  <si>
    <t>Статуэтка Кот Нырок № 1</t>
  </si>
  <si>
    <t>466.</t>
  </si>
  <si>
    <t>Статуэтка Кот Нырок № 2</t>
  </si>
  <si>
    <t>467.</t>
  </si>
  <si>
    <t>Статуэтка Кот Нырок № 4</t>
  </si>
  <si>
    <t>468.</t>
  </si>
  <si>
    <t>Статуэтка Кот Нырок № 3</t>
  </si>
  <si>
    <t>469.</t>
  </si>
  <si>
    <t>Статуэтка Кот Нырок № 7</t>
  </si>
  <si>
    <t>470.</t>
  </si>
  <si>
    <t>Статуэтка кот Шалун № 1</t>
  </si>
  <si>
    <t>471.</t>
  </si>
  <si>
    <t>Статуэтка кот Шалун № 2</t>
  </si>
  <si>
    <t>472.</t>
  </si>
  <si>
    <t>Статуэтка  Кот Шалун № 3</t>
  </si>
  <si>
    <t>473.</t>
  </si>
  <si>
    <t xml:space="preserve"> Статуэтка  Кот Шалун № 4</t>
  </si>
  <si>
    <t>474.</t>
  </si>
  <si>
    <t>Статуэтка  Кот Шалун № 7</t>
  </si>
  <si>
    <t>475.</t>
  </si>
  <si>
    <t>Статуэтка Кот Шалун № 6</t>
  </si>
  <si>
    <t>476.</t>
  </si>
  <si>
    <t>Статуэтка Кот Шалун № 8</t>
  </si>
  <si>
    <t>477.</t>
  </si>
  <si>
    <t>Статуэтка Влюбленные голуби № 1</t>
  </si>
  <si>
    <t>478.</t>
  </si>
  <si>
    <t>Статуэтка копилка кот Лелик № 6</t>
  </si>
  <si>
    <t>479.</t>
  </si>
  <si>
    <t>Статуэтка копилка  кот Лёлик № 7</t>
  </si>
  <si>
    <t>480.</t>
  </si>
  <si>
    <t>Статуэтка копилка  кот Лёлик  № 1</t>
  </si>
  <si>
    <t>481.</t>
  </si>
  <si>
    <t>Статуэтка копилка кот Лёлик  № 2</t>
  </si>
  <si>
    <t>482.</t>
  </si>
  <si>
    <t>Статуэтка копилка кот Лёлик № 3</t>
  </si>
  <si>
    <t>483.</t>
  </si>
  <si>
    <t>Статуэтка копилка кот Лёлик  № 4</t>
  </si>
  <si>
    <t>484.</t>
  </si>
  <si>
    <t>Статуэтка копилка кот Перс № 1</t>
  </si>
  <si>
    <t>485.</t>
  </si>
  <si>
    <t>Статуэтка копилка кот Перс № 2</t>
  </si>
  <si>
    <t>486.</t>
  </si>
  <si>
    <t>Статуэтка копилка кот Перс № 3</t>
  </si>
  <si>
    <t>487.</t>
  </si>
  <si>
    <t>Статуэтка копилка кот Перс № 4</t>
  </si>
  <si>
    <t>488.</t>
  </si>
  <si>
    <t>Статуэтка копилка кот Перс № 6</t>
  </si>
  <si>
    <t>489.</t>
  </si>
  <si>
    <t>Статуэтка копилка кот Перс № 7</t>
  </si>
  <si>
    <t>490.</t>
  </si>
  <si>
    <t>Статуэтка копилка кот Перс № 8</t>
  </si>
  <si>
    <t>491.</t>
  </si>
  <si>
    <t>Статуэтка копилка кот Тимоша № 1</t>
  </si>
  <si>
    <t>492.</t>
  </si>
  <si>
    <t>Статуэтка копилка кот Тимоша № 2</t>
  </si>
  <si>
    <t>493.</t>
  </si>
  <si>
    <t>Статуэтка  копилка кот Тимоша № 3</t>
  </si>
  <si>
    <t>494.</t>
  </si>
  <si>
    <t>Статуэтка копилка кто Тимоша № 4</t>
  </si>
  <si>
    <t>495.</t>
  </si>
  <si>
    <t>Статуэтка копилка кот Тимоша № 8</t>
  </si>
  <si>
    <t>496.</t>
  </si>
  <si>
    <t>Статуэтки Кот и кошка  "Кит и Кэт" № 2</t>
  </si>
  <si>
    <t>497.</t>
  </si>
  <si>
    <t>Статуэтка Кот и кошка " Кит и Кэт" № 3</t>
  </si>
  <si>
    <t>498.</t>
  </si>
  <si>
    <t>Статуэтка Кот и кошка " Кит и Кэт" № 4</t>
  </si>
  <si>
    <t>499.</t>
  </si>
  <si>
    <t>Статуэтки Кот и кошка  "Кит и Кэт" № 1</t>
  </si>
  <si>
    <t>500.</t>
  </si>
  <si>
    <t>Статуэтки Кот и Кошка  Кит и Кэт № 7</t>
  </si>
  <si>
    <t>501.</t>
  </si>
  <si>
    <t>Статуэтки Кот и Кошка  Кит и Кэт № 6</t>
  </si>
  <si>
    <t>502.</t>
  </si>
  <si>
    <t>Статуэтки Кот и Кошка  Кит и Кэт № 8</t>
  </si>
  <si>
    <t>503.</t>
  </si>
  <si>
    <t>Статуэтка копилка Котенок Гафф № 4</t>
  </si>
  <si>
    <t>504.</t>
  </si>
  <si>
    <t>Статуэтка копилка Котенок Гафф № 6</t>
  </si>
  <si>
    <t>505.</t>
  </si>
  <si>
    <t>Статуэтка  Копилка котенок "Гафф" № 1</t>
  </si>
  <si>
    <t>506.</t>
  </si>
  <si>
    <t>Статуэтка  копилка котенок "Гафф" № 2</t>
  </si>
  <si>
    <t>507.</t>
  </si>
  <si>
    <t>Статуэтка  Копилка котенок "Гафф" № 3</t>
  </si>
  <si>
    <t>508.</t>
  </si>
  <si>
    <t>Статуэтка  Копилка котенок "Гафф" № 7</t>
  </si>
  <si>
    <t>509.</t>
  </si>
  <si>
    <t>Статуэтка - Копилка котенок Гафф № 8</t>
  </si>
  <si>
    <t>510.</t>
  </si>
  <si>
    <t>Статуэтка  Копилка кот Филя № 1</t>
  </si>
  <si>
    <t>511.</t>
  </si>
  <si>
    <t>Статуэтка  копилка кот Филя № 2</t>
  </si>
  <si>
    <t>512.</t>
  </si>
  <si>
    <t>Статуэтка  копилка кот Филя № 3</t>
  </si>
  <si>
    <t>513.</t>
  </si>
  <si>
    <t>Статуэтка  копилка кот Филя № 4</t>
  </si>
  <si>
    <t>514.</t>
  </si>
  <si>
    <t>Статуэтка  копилка кот Филя № 5</t>
  </si>
  <si>
    <t>515.</t>
  </si>
  <si>
    <t>Статуэтка  копилка кот Филя № 8</t>
  </si>
  <si>
    <t>516.</t>
  </si>
  <si>
    <t>Статуэтка  копилка кот Мурлыка № 1</t>
  </si>
  <si>
    <t>517.</t>
  </si>
  <si>
    <t>Статуэтка  копилка кот Мурлыка № 2</t>
  </si>
  <si>
    <t>518.</t>
  </si>
  <si>
    <t>Статуэтка копилка кот Мурлыка № 3</t>
  </si>
  <si>
    <t>519.</t>
  </si>
  <si>
    <t>Статуэтка копилка кот Мурлыка № 8</t>
  </si>
  <si>
    <t>520.</t>
  </si>
  <si>
    <t>Статуэтка копилка Кот Мурлыка № 4</t>
  </si>
  <si>
    <t>521.</t>
  </si>
  <si>
    <t>Статуэтка Влюбленные коты № 1</t>
  </si>
  <si>
    <t>522.</t>
  </si>
  <si>
    <t>Статуэтка Влюбленные коты № 2</t>
  </si>
  <si>
    <t>523.</t>
  </si>
  <si>
    <t>Статуэтка Влюбленные коты № 3</t>
  </si>
  <si>
    <t>524.</t>
  </si>
  <si>
    <t>Статуэтка Влюбленные коты № 4</t>
  </si>
  <si>
    <t>525.</t>
  </si>
  <si>
    <t>Статуэтка Влюбленные коты № 6</t>
  </si>
  <si>
    <t>526.</t>
  </si>
  <si>
    <t>Статуэтка Влюбленные коты № 7</t>
  </si>
  <si>
    <t>527.</t>
  </si>
  <si>
    <t>Статуэтка Влюбленные коты № 8</t>
  </si>
  <si>
    <t>528.</t>
  </si>
  <si>
    <t>Статуэтка  копилка кот Кошарик № 2</t>
  </si>
  <si>
    <t>529.</t>
  </si>
  <si>
    <t>Статуэтка копилка кот Кошарик № 1</t>
  </si>
  <si>
    <t>530.</t>
  </si>
  <si>
    <t>Статуэтка копилка кот Кошарик № 3</t>
  </si>
  <si>
    <t>531.</t>
  </si>
  <si>
    <t>Статуэтка  копилка кот Кошарик № 4</t>
  </si>
  <si>
    <t>532.</t>
  </si>
  <si>
    <t>Статуэтка копилка кот Кошарик № 8</t>
  </si>
  <si>
    <t>533.</t>
  </si>
  <si>
    <t>Статуэтка  копилка кот Васёк № 8</t>
  </si>
  <si>
    <t>534.</t>
  </si>
  <si>
    <t>Статуэтка  копилка Лисичка № 8</t>
  </si>
  <si>
    <t>535.</t>
  </si>
  <si>
    <t>Статуэтка  копилка  Дельфин № 9</t>
  </si>
  <si>
    <t>*Палитра может быть расширена, условия и цены обсуждаются в КП.</t>
  </si>
  <si>
    <t>Серия-код</t>
  </si>
  <si>
    <t>100-</t>
  </si>
  <si>
    <t>100-4</t>
  </si>
  <si>
    <t>100-5</t>
  </si>
  <si>
    <t>100-7</t>
  </si>
  <si>
    <t>100-10</t>
  </si>
  <si>
    <t>100-11</t>
  </si>
  <si>
    <t>100-12</t>
  </si>
  <si>
    <t>100-13</t>
  </si>
  <si>
    <t>200-</t>
  </si>
  <si>
    <t>200-1</t>
  </si>
  <si>
    <t>200-2</t>
  </si>
  <si>
    <t>200-3</t>
  </si>
  <si>
    <t>200-5</t>
  </si>
  <si>
    <t>200-6</t>
  </si>
  <si>
    <t>200-8</t>
  </si>
  <si>
    <t>300-</t>
  </si>
  <si>
    <t>300-2</t>
  </si>
  <si>
    <t>300-6</t>
  </si>
  <si>
    <t>300-7</t>
  </si>
  <si>
    <t>300-9</t>
  </si>
  <si>
    <t>300-10</t>
  </si>
  <si>
    <t>400-</t>
  </si>
  <si>
    <t>400-2</t>
  </si>
  <si>
    <t>400-3</t>
  </si>
  <si>
    <t>400-5</t>
  </si>
  <si>
    <t>400-6</t>
  </si>
  <si>
    <t>400-7</t>
  </si>
  <si>
    <t>400-12</t>
  </si>
  <si>
    <t>400-13</t>
  </si>
  <si>
    <t>500-</t>
  </si>
  <si>
    <t>500-1</t>
  </si>
  <si>
    <t>500-2</t>
  </si>
  <si>
    <t>500-3</t>
  </si>
  <si>
    <t>500-5</t>
  </si>
  <si>
    <t>500-6</t>
  </si>
  <si>
    <t>500-7</t>
  </si>
  <si>
    <t>500-8</t>
  </si>
  <si>
    <t>500-9</t>
  </si>
  <si>
    <t>500-12</t>
  </si>
  <si>
    <t>500-13</t>
  </si>
  <si>
    <t>600-</t>
  </si>
  <si>
    <t>600-1</t>
  </si>
  <si>
    <t>600-2</t>
  </si>
  <si>
    <t>600-3</t>
  </si>
  <si>
    <t>600-6</t>
  </si>
  <si>
    <t>700-</t>
  </si>
  <si>
    <t>700-2</t>
  </si>
  <si>
    <t>700-3</t>
  </si>
  <si>
    <t>700-4</t>
  </si>
  <si>
    <t>700-5</t>
  </si>
  <si>
    <t>700-7</t>
  </si>
  <si>
    <t>700-13</t>
  </si>
  <si>
    <t>800-</t>
  </si>
  <si>
    <t>800-1</t>
  </si>
  <si>
    <t>800-2</t>
  </si>
  <si>
    <t>800-3</t>
  </si>
  <si>
    <t>800-4</t>
  </si>
  <si>
    <t>800-5</t>
  </si>
  <si>
    <t>800-6</t>
  </si>
  <si>
    <t>800-9</t>
  </si>
  <si>
    <t>800-13</t>
  </si>
  <si>
    <t>900-</t>
  </si>
  <si>
    <t>900-2</t>
  </si>
  <si>
    <t>900-3</t>
  </si>
  <si>
    <t>900-5</t>
  </si>
  <si>
    <t>900-7</t>
  </si>
  <si>
    <t>900-8</t>
  </si>
  <si>
    <t>900-9</t>
  </si>
  <si>
    <t>1500-</t>
  </si>
  <si>
    <t>1500-1</t>
  </si>
  <si>
    <t>1500-2</t>
  </si>
  <si>
    <t>1500-3</t>
  </si>
  <si>
    <t>1500-5</t>
  </si>
  <si>
    <t>1500-7</t>
  </si>
  <si>
    <t>1600-</t>
  </si>
  <si>
    <t>1600-1</t>
  </si>
  <si>
    <t>1600-2</t>
  </si>
  <si>
    <t>1600-3</t>
  </si>
  <si>
    <t>1600-4</t>
  </si>
  <si>
    <t>1600-5</t>
  </si>
  <si>
    <t>1600-6</t>
  </si>
  <si>
    <t>1600-7</t>
  </si>
  <si>
    <t>1600-8</t>
  </si>
  <si>
    <t>1600-9</t>
  </si>
  <si>
    <t>1600-10</t>
  </si>
  <si>
    <t>1600-11</t>
  </si>
  <si>
    <t>1600-12</t>
  </si>
  <si>
    <t>2500-</t>
  </si>
  <si>
    <t>2500-1</t>
  </si>
  <si>
    <t>2500-2</t>
  </si>
  <si>
    <t>2500-6</t>
  </si>
  <si>
    <t>2600-</t>
  </si>
  <si>
    <t>2600-7</t>
  </si>
  <si>
    <t>5100-99</t>
  </si>
  <si>
    <t>7100-99</t>
  </si>
  <si>
    <t>8100-99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</si>
</sst>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₽"/>
  </numFmts>
  <fonts count="5" x14ac:knownFonts="1">
    <font>
      <color theme="1"/>
      <family val="2"/>
      <scheme val="minor"/>
      <sz val="11"/>
      <name val="Calibri"/>
    </font>
    <font>
      <b/>
    </font>
    <font>
      <b/>
      <color rgb="FFFFFFFF"/>
    </font>
    <font>
      <color rgb="FF0000FF"/>
    </font>
    <font>
      <i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2" fillId="2" borderId="1" xfId="0" applyNumberFormat="1" applyFont="1" applyFill="1" applyBorder="1"/>
    <xf numFmtId="49" fontId="3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0" fontId="4" fillId="0" borderId="0" xfId="0" applyFont="1" applyAlignment="1">
      <alignment vertical="center" wrapText="1"/>
    </xf>
    <xf numFmtId="0" fontId="2" fillId="2" borderId="0" xfId="0" applyFont="1" applyFill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smaildell.ru/catalog/piggy-banks/statuetka-kopilka-byk/?color=slonovaya-kost" TargetMode="External"/><Relationship Id="rId2" Type="http://schemas.openxmlformats.org/officeDocument/2006/relationships/hyperlink" Target="https://smaildell.ru/catalog/piggy-banks/statuetka-kopilka-lyagushonok/?color=cvetnoi" TargetMode="External"/><Relationship Id="rId3" Type="http://schemas.openxmlformats.org/officeDocument/2006/relationships/hyperlink" Target="https://smaildell.ru/catalog/piggy-banks/statuetka-kopilka-angliiskii-buldog-na-podstavke/?color=svetlaya-bronza" TargetMode="External"/><Relationship Id="rId4" Type="http://schemas.openxmlformats.org/officeDocument/2006/relationships/hyperlink" Target="https://smaildell.ru/catalog/piggy-banks/statuetka-kopilka-domovoi/?color=svetlaya-bronza" TargetMode="External"/><Relationship Id="rId5" Type="http://schemas.openxmlformats.org/officeDocument/2006/relationships/hyperlink" Target="https://smaildell.ru/catalog/piggy-banks/statuetka-kopilka-domovoi/?color=slonovaya-kost" TargetMode="External"/><Relationship Id="rId6" Type="http://schemas.openxmlformats.org/officeDocument/2006/relationships/hyperlink" Target="https://smaildell.ru/catalog/piggy-banks/statuetka-kopilka-zhaba-na-dengakh-1/?color=chernyi-glyanec" TargetMode="External"/><Relationship Id="rId7" Type="http://schemas.openxmlformats.org/officeDocument/2006/relationships/hyperlink" Target="https://smaildell.ru/catalog/piggy-banks/statuetka-kopilka-zhaba-na-dengakh-1/?color=krasnyi" TargetMode="External"/><Relationship Id="rId8" Type="http://schemas.openxmlformats.org/officeDocument/2006/relationships/hyperlink" Target="https://smaildell.ru/catalog/piggy-banks/statuetka-kopilka-zhaba-na-dengakh-1/?color=zelenyi" TargetMode="External"/><Relationship Id="rId9" Type="http://schemas.openxmlformats.org/officeDocument/2006/relationships/hyperlink" Target="https://smaildell.ru/catalog/piggy-banks/statuetka-kopilka-zhaba-na-dengakh-1/?color=sinii" TargetMode="External"/><Relationship Id="rId10" Type="http://schemas.openxmlformats.org/officeDocument/2006/relationships/hyperlink" Target="https://smaildell.ru/catalog/piggy-banks/statuetka-kopilka-zhaba-na-dengakh-2/?color=chernyi-glyanec" TargetMode="External"/><Relationship Id="rId11" Type="http://schemas.openxmlformats.org/officeDocument/2006/relationships/hyperlink" Target="https://smaildell.ru/catalog/piggy-banks/statuetka-kopilka-zhaba-na-dengakh-2/?color=krasnyi" TargetMode="External"/><Relationship Id="rId12" Type="http://schemas.openxmlformats.org/officeDocument/2006/relationships/hyperlink" Target="https://smaildell.ru/catalog/piggy-banks/statuetka-kopilka-zhaba-na-dengakh-2/?color=zelenyi" TargetMode="External"/><Relationship Id="rId13" Type="http://schemas.openxmlformats.org/officeDocument/2006/relationships/hyperlink" Target="https://smaildell.ru/catalog/piggy-banks/statuetka-kopilka-girya/?color=chernyi-glyanec" TargetMode="External"/><Relationship Id="rId14" Type="http://schemas.openxmlformats.org/officeDocument/2006/relationships/hyperlink" Target="https://smaildell.ru/catalog/piggy-banks/statuetka-kopilka-girya/?color=chernyi-matovyi" TargetMode="External"/><Relationship Id="rId15" Type="http://schemas.openxmlformats.org/officeDocument/2006/relationships/hyperlink" Target="https://smaildell.ru/catalog/busts/statuetka-byust-petr-pervyi-velikii/?color=svetlaya-bronza" TargetMode="External"/><Relationship Id="rId16" Type="http://schemas.openxmlformats.org/officeDocument/2006/relationships/hyperlink" Target="https://smaildell.ru/catalog/busts/statuetka-byust-petr-pervyi-velikii/?color=belyi-glyanec" TargetMode="External"/><Relationship Id="rId17" Type="http://schemas.openxmlformats.org/officeDocument/2006/relationships/hyperlink" Target="https://smaildell.ru/catalog/busts/statuetka-byust-petr-pervyi-velikii/?color=belyi-matovyi" TargetMode="External"/><Relationship Id="rId18" Type="http://schemas.openxmlformats.org/officeDocument/2006/relationships/hyperlink" Target="https://smaildell.ru/catalog/busts/statuetka-byust-petr-pervyi-velikii/?color=metallik" TargetMode="External"/><Relationship Id="rId19" Type="http://schemas.openxmlformats.org/officeDocument/2006/relationships/hyperlink" Target="https://smaildell.ru/catalog/busts/statuetka-byust-petr-pervyi-1/?color=svetlaya-bronza" TargetMode="External"/><Relationship Id="rId20" Type="http://schemas.openxmlformats.org/officeDocument/2006/relationships/hyperlink" Target="https://smaildell.ru/catalog/busts/statuetka-byust-petr-pervyi-1/?color=temnaya-bronza" TargetMode="External"/><Relationship Id="rId21" Type="http://schemas.openxmlformats.org/officeDocument/2006/relationships/hyperlink" Target="https://smaildell.ru/catalog/busts/statuetka-byust-petr-pervyi-1/?color=belyi-glyanec" TargetMode="External"/><Relationship Id="rId22" Type="http://schemas.openxmlformats.org/officeDocument/2006/relationships/hyperlink" Target="https://smaildell.ru/catalog/busts/statuetka-byust-petr-pervyi-1/?color=belyi-matovyi" TargetMode="External"/><Relationship Id="rId23" Type="http://schemas.openxmlformats.org/officeDocument/2006/relationships/hyperlink" Target="https://smaildell.ru/catalog/busts/statuetka-byust-petr-pervyi-1/?color=chernyi-matovyi" TargetMode="External"/><Relationship Id="rId24" Type="http://schemas.openxmlformats.org/officeDocument/2006/relationships/hyperlink" Target="https://smaildell.ru/catalog/busts/statuetka-byust-petr-pervyi-2/?color=temnaya-bronza" TargetMode="External"/><Relationship Id="rId25" Type="http://schemas.openxmlformats.org/officeDocument/2006/relationships/hyperlink" Target="https://smaildell.ru/catalog/busts/statuetka-byust-petr-pervyi-2/?color=belyi-glyanec" TargetMode="External"/><Relationship Id="rId26" Type="http://schemas.openxmlformats.org/officeDocument/2006/relationships/hyperlink" Target="https://smaildell.ru/catalog/busts/statuetka-byust-petr-pervyi-2/?color=belyi-matovyi" TargetMode="External"/><Relationship Id="rId27" Type="http://schemas.openxmlformats.org/officeDocument/2006/relationships/hyperlink" Target="https://smaildell.ru/catalog/busts/statuetka-byust-petr-pervyi-2/?color=chernyi-matovyi" TargetMode="External"/><Relationship Id="rId28" Type="http://schemas.openxmlformats.org/officeDocument/2006/relationships/hyperlink" Target="https://smaildell.ru/catalog/busts/statuetka-byust-petr-pervyi-2/?color=metallik" TargetMode="External"/><Relationship Id="rId29" Type="http://schemas.openxmlformats.org/officeDocument/2006/relationships/hyperlink" Target="https://smaildell.ru/catalog/busts/statuetka-byust-petr-pervyi-3/?color=svetlaya-bronza" TargetMode="External"/><Relationship Id="rId30" Type="http://schemas.openxmlformats.org/officeDocument/2006/relationships/hyperlink" Target="https://smaildell.ru/catalog/busts/statuetka-byust-petr-pervyi-3/?color=temnaya-bronza" TargetMode="External"/><Relationship Id="rId31" Type="http://schemas.openxmlformats.org/officeDocument/2006/relationships/hyperlink" Target="https://smaildell.ru/catalog/busts/statuetka-byust-petr-pervyi-3/?color=belyi-glyanec" TargetMode="External"/><Relationship Id="rId32" Type="http://schemas.openxmlformats.org/officeDocument/2006/relationships/hyperlink" Target="https://smaildell.ru/catalog/busts/statuetka-byust-petr-pervyi-3/?color=belyi-matovyi" TargetMode="External"/><Relationship Id="rId33" Type="http://schemas.openxmlformats.org/officeDocument/2006/relationships/hyperlink" Target="https://smaildell.ru/catalog/busts/statuetka-byust-petr-pervyi-3/?color=chernyi-matovyi" TargetMode="External"/><Relationship Id="rId34" Type="http://schemas.openxmlformats.org/officeDocument/2006/relationships/hyperlink" Target="https://smaildell.ru/catalog/busts/statuetka-byust-petr-pervyi-3/?color=metallik" TargetMode="External"/><Relationship Id="rId35" Type="http://schemas.openxmlformats.org/officeDocument/2006/relationships/hyperlink" Target="https://smaildell.ru/catalog/busts/statuetka-byust-petr-pervyi-4/?color=svetlaya-bronza" TargetMode="External"/><Relationship Id="rId36" Type="http://schemas.openxmlformats.org/officeDocument/2006/relationships/hyperlink" Target="https://smaildell.ru/catalog/busts/statuetka-byust-petr-pervyi-4/?color=temnaya-bronza" TargetMode="External"/><Relationship Id="rId37" Type="http://schemas.openxmlformats.org/officeDocument/2006/relationships/hyperlink" Target="https://smaildell.ru/catalog/busts/statuetka-byust-petr-pervyi-4/?color=belyi-glyanec" TargetMode="External"/><Relationship Id="rId38" Type="http://schemas.openxmlformats.org/officeDocument/2006/relationships/hyperlink" Target="https://smaildell.ru/catalog/busts/statuetka-byust-petr-pervyi-4/?color=belyi-matovyi" TargetMode="External"/><Relationship Id="rId39" Type="http://schemas.openxmlformats.org/officeDocument/2006/relationships/hyperlink" Target="https://smaildell.ru/catalog/busts/statuetka-byust-petr-pervyi-4/?color=chernyi-matovyi" TargetMode="External"/><Relationship Id="rId40" Type="http://schemas.openxmlformats.org/officeDocument/2006/relationships/hyperlink" Target="https://smaildell.ru/catalog/busts/statuetka-byust-nikolai-vtoroi/?color=svetlaya-bronza" TargetMode="External"/><Relationship Id="rId41" Type="http://schemas.openxmlformats.org/officeDocument/2006/relationships/hyperlink" Target="https://smaildell.ru/catalog/busts/statuetka-byust-nikolai-vtoroi/?color=temnaya-bronza" TargetMode="External"/><Relationship Id="rId42" Type="http://schemas.openxmlformats.org/officeDocument/2006/relationships/hyperlink" Target="https://smaildell.ru/catalog/busts/statuetka-byust-nikolai-vtoroi/?color=belyi-glyanec" TargetMode="External"/><Relationship Id="rId43" Type="http://schemas.openxmlformats.org/officeDocument/2006/relationships/hyperlink" Target="https://smaildell.ru/catalog/busts/statuetka-byust-nikolai-vtoroi/?color=belyi-matovyi" TargetMode="External"/><Relationship Id="rId44" Type="http://schemas.openxmlformats.org/officeDocument/2006/relationships/hyperlink" Target="https://smaildell.ru/catalog/busts/statuetka-byust-nikolai-vtoroi/?color=chernyi-matovyi" TargetMode="External"/><Relationship Id="rId45" Type="http://schemas.openxmlformats.org/officeDocument/2006/relationships/hyperlink" Target="https://smaildell.ru/catalog/busts/statuetka-byust-nikolai-vtoroi/?color=metallik" TargetMode="External"/><Relationship Id="rId46" Type="http://schemas.openxmlformats.org/officeDocument/2006/relationships/hyperlink" Target="https://smaildell.ru/catalog/busts/statuetka-byust-v-i-lenin/?color=temnaya-bronza" TargetMode="External"/><Relationship Id="rId47" Type="http://schemas.openxmlformats.org/officeDocument/2006/relationships/hyperlink" Target="https://smaildell.ru/catalog/busts/statuetka-byust-v-i-lenin/?color=belyi-glyanec" TargetMode="External"/><Relationship Id="rId48" Type="http://schemas.openxmlformats.org/officeDocument/2006/relationships/hyperlink" Target="https://smaildell.ru/catalog/busts/statuetka-byust-v-i-lenin/?color=belyi-matovyi" TargetMode="External"/><Relationship Id="rId49" Type="http://schemas.openxmlformats.org/officeDocument/2006/relationships/hyperlink" Target="https://smaildell.ru/catalog/busts/statuetka-byust-v-i-lenin/?color=chernyi-matovyi" TargetMode="External"/><Relationship Id="rId50" Type="http://schemas.openxmlformats.org/officeDocument/2006/relationships/hyperlink" Target="https://smaildell.ru/catalog/busts/statuetka-byust-v-i-lenin/?color=metallik" TargetMode="External"/><Relationship Id="rId51" Type="http://schemas.openxmlformats.org/officeDocument/2006/relationships/hyperlink" Target="https://smaildell.ru/catalog/busts/statuetka-byust-v-i-lenin-bolshoi-2/?color=temnaya-bronza" TargetMode="External"/><Relationship Id="rId52" Type="http://schemas.openxmlformats.org/officeDocument/2006/relationships/hyperlink" Target="https://smaildell.ru/catalog/busts/statuetka-byust-v-i-lenin-bolshoi-2/?color=belyi-glyanec" TargetMode="External"/><Relationship Id="rId53" Type="http://schemas.openxmlformats.org/officeDocument/2006/relationships/hyperlink" Target="https://smaildell.ru/catalog/busts/statuetka-byust-v-i-lenin-bolshoi-2/?color=belyi-matovyi" TargetMode="External"/><Relationship Id="rId54" Type="http://schemas.openxmlformats.org/officeDocument/2006/relationships/hyperlink" Target="https://smaildell.ru/catalog/busts/statuetka-byust-v-i-lenin-bolshoi-2/?color=chernyi-matovyi" TargetMode="External"/><Relationship Id="rId55" Type="http://schemas.openxmlformats.org/officeDocument/2006/relationships/hyperlink" Target="https://smaildell.ru/catalog/busts/statuetka-byust-v-i-lenin-bolshoi-2/?color=metallik" TargetMode="External"/><Relationship Id="rId56" Type="http://schemas.openxmlformats.org/officeDocument/2006/relationships/hyperlink" Target="https://smaildell.ru/catalog/busts/statuetka-byust-v-i-lenin-srednii/?color=svetlaya-bronza" TargetMode="External"/><Relationship Id="rId57" Type="http://schemas.openxmlformats.org/officeDocument/2006/relationships/hyperlink" Target="https://smaildell.ru/catalog/busts/statuetka-byust-v-i-lenin-srednii/?color=temnaya-bronza" TargetMode="External"/><Relationship Id="rId58" Type="http://schemas.openxmlformats.org/officeDocument/2006/relationships/hyperlink" Target="https://smaildell.ru/catalog/busts/statuetka-byust-v-i-lenin-srednii/?color=belyi-glyanec" TargetMode="External"/><Relationship Id="rId59" Type="http://schemas.openxmlformats.org/officeDocument/2006/relationships/hyperlink" Target="https://smaildell.ru/catalog/busts/statuetka-byust-v-i-lenin-srednii/?color=belyi-matovyi" TargetMode="External"/><Relationship Id="rId60" Type="http://schemas.openxmlformats.org/officeDocument/2006/relationships/hyperlink" Target="https://smaildell.ru/catalog/busts/statuetka-byust-v-i-lenin-srednii/?color=chernyi-matovyi" TargetMode="External"/><Relationship Id="rId61" Type="http://schemas.openxmlformats.org/officeDocument/2006/relationships/hyperlink" Target="https://smaildell.ru/catalog/busts/statuetka-byust-v-i-lenin-malyi/?color=belyi-glyanec" TargetMode="External"/><Relationship Id="rId62" Type="http://schemas.openxmlformats.org/officeDocument/2006/relationships/hyperlink" Target="https://smaildell.ru/catalog/busts/statuetka-byust-v-i-lenin-malyi/?color=belyi-matovyi" TargetMode="External"/><Relationship Id="rId63" Type="http://schemas.openxmlformats.org/officeDocument/2006/relationships/hyperlink" Target="https://smaildell.ru/catalog/busts/statuetka-byust-f-e-dzerzhinskii/?color=svetlaya-bronza" TargetMode="External"/><Relationship Id="rId64" Type="http://schemas.openxmlformats.org/officeDocument/2006/relationships/hyperlink" Target="https://smaildell.ru/catalog/busts/statuetka-byust-f-e-dzerzhinskii/?color=belyi-matovyi" TargetMode="External"/><Relationship Id="rId65" Type="http://schemas.openxmlformats.org/officeDocument/2006/relationships/hyperlink" Target="https://smaildell.ru/catalog/busts/statuetka-byust-f-e-dzerzhinskii/?color=metallik" TargetMode="External"/><Relationship Id="rId66" Type="http://schemas.openxmlformats.org/officeDocument/2006/relationships/hyperlink" Target="https://smaildell.ru/catalog/busts/statuetka-byust-i-v-stalin-bolshoi/?color=temnaya-bronza" TargetMode="External"/><Relationship Id="rId67" Type="http://schemas.openxmlformats.org/officeDocument/2006/relationships/hyperlink" Target="https://smaildell.ru/catalog/busts/statuetka-byust-i-v-stalin-bolshoi/?color=belyi-glyanec" TargetMode="External"/><Relationship Id="rId68" Type="http://schemas.openxmlformats.org/officeDocument/2006/relationships/hyperlink" Target="https://smaildell.ru/catalog/busts/statuetka-byust-i-v-stalin-bolshoi/?color=belyi-matovyi" TargetMode="External"/><Relationship Id="rId69" Type="http://schemas.openxmlformats.org/officeDocument/2006/relationships/hyperlink" Target="https://smaildell.ru/catalog/busts/statuetka-byust-i-v-stalin-bolshoi/?color=chernyi-matovyi" TargetMode="External"/><Relationship Id="rId70" Type="http://schemas.openxmlformats.org/officeDocument/2006/relationships/hyperlink" Target="https://smaildell.ru/catalog/busts/statuetka-byust-i-v-stalin-bolshoi/?color=metallik" TargetMode="External"/><Relationship Id="rId71" Type="http://schemas.openxmlformats.org/officeDocument/2006/relationships/hyperlink" Target="https://smaildell.ru/catalog/busts/statuetka-byust-i-v-stalin-srednii/?color=temnaya-bronza" TargetMode="External"/><Relationship Id="rId72" Type="http://schemas.openxmlformats.org/officeDocument/2006/relationships/hyperlink" Target="https://smaildell.ru/catalog/busts/statuetka-byust-i-v-stalin-srednii/?color=belyi-matovyi" TargetMode="External"/><Relationship Id="rId73" Type="http://schemas.openxmlformats.org/officeDocument/2006/relationships/hyperlink" Target="https://smaildell.ru/catalog/busts/statuetka-byust-i-v-stalin-srednii/?color=chernyi-matovyi" TargetMode="External"/><Relationship Id="rId74" Type="http://schemas.openxmlformats.org/officeDocument/2006/relationships/hyperlink" Target="https://smaildell.ru/catalog/busts/statuetka-byust-i-v-stalin-srednii/?color=metallik" TargetMode="External"/><Relationship Id="rId75" Type="http://schemas.openxmlformats.org/officeDocument/2006/relationships/hyperlink" Target="https://smaildell.ru/catalog/busts/statuetka-byust-i-v-stalin-srednii/?color=serebristyi" TargetMode="External"/><Relationship Id="rId76" Type="http://schemas.openxmlformats.org/officeDocument/2006/relationships/hyperlink" Target="https://smaildell.ru/catalog/busts/statuetka-byust-v-v-putin-bolshoi/?color=temnaya-bronza" TargetMode="External"/><Relationship Id="rId77" Type="http://schemas.openxmlformats.org/officeDocument/2006/relationships/hyperlink" Target="https://smaildell.ru/catalog/busts/statuetka-byust-v-v-putin-bolshoi/?color=belyi-glyanec" TargetMode="External"/><Relationship Id="rId78" Type="http://schemas.openxmlformats.org/officeDocument/2006/relationships/hyperlink" Target="https://smaildell.ru/catalog/busts/statuetka-byust-v-v-putin-bolshoi/?color=belyi-matovyi" TargetMode="External"/><Relationship Id="rId79" Type="http://schemas.openxmlformats.org/officeDocument/2006/relationships/hyperlink" Target="https://smaildell.ru/catalog/busts/statuetka-byust-v-v-putin-bolshoi/?color=chernyi-matovyi" TargetMode="External"/><Relationship Id="rId80" Type="http://schemas.openxmlformats.org/officeDocument/2006/relationships/hyperlink" Target="https://smaildell.ru/catalog/busts/statuetka-byust-v-v-putin-bolshoi/?color=metallik" TargetMode="External"/><Relationship Id="rId81" Type="http://schemas.openxmlformats.org/officeDocument/2006/relationships/hyperlink" Target="https://smaildell.ru/catalog/busts/statuetka-byust-putin-v-v-srednii/?color=svetlaya-bronza" TargetMode="External"/><Relationship Id="rId82" Type="http://schemas.openxmlformats.org/officeDocument/2006/relationships/hyperlink" Target="https://smaildell.ru/catalog/busts/statuetka-byust-putin-v-v-srednii/?color=temnaya-bronza" TargetMode="External"/><Relationship Id="rId83" Type="http://schemas.openxmlformats.org/officeDocument/2006/relationships/hyperlink" Target="https://smaildell.ru/catalog/busts/statuetka-byust-putin-v-v-srednii/?color=belyi-glyanec" TargetMode="External"/><Relationship Id="rId84" Type="http://schemas.openxmlformats.org/officeDocument/2006/relationships/hyperlink" Target="https://smaildell.ru/catalog/busts/statuetka-byust-putin-v-v-srednii/?color=belyi-matovyi" TargetMode="External"/><Relationship Id="rId85" Type="http://schemas.openxmlformats.org/officeDocument/2006/relationships/hyperlink" Target="https://smaildell.ru/catalog/busts/statuetka-byust-putin-v-v-srednii/?color=metallik" TargetMode="External"/><Relationship Id="rId86" Type="http://schemas.openxmlformats.org/officeDocument/2006/relationships/hyperlink" Target="https://smaildell.ru/catalog/busts/statuetka-byust-f-m-dostoevskii/?color=temnaya-bronza" TargetMode="External"/><Relationship Id="rId87" Type="http://schemas.openxmlformats.org/officeDocument/2006/relationships/hyperlink" Target="https://smaildell.ru/catalog/busts/statuetka-byust-f-m-dostoevskii/?color=belyi-glyanec" TargetMode="External"/><Relationship Id="rId88" Type="http://schemas.openxmlformats.org/officeDocument/2006/relationships/hyperlink" Target="https://smaildell.ru/catalog/busts/statuetka-byust-f-m-dostoevskii/?color=belyi-matovyi" TargetMode="External"/><Relationship Id="rId89" Type="http://schemas.openxmlformats.org/officeDocument/2006/relationships/hyperlink" Target="https://smaildell.ru/catalog/busts/statuetka-byust-f-m-dostoevskii/?color=chernyi-matovyi" TargetMode="External"/><Relationship Id="rId90" Type="http://schemas.openxmlformats.org/officeDocument/2006/relationships/hyperlink" Target="https://smaildell.ru/catalog/busts/statuetka-byust-f-m-dostoevskii/?color=metallik" TargetMode="External"/><Relationship Id="rId91" Type="http://schemas.openxmlformats.org/officeDocument/2006/relationships/hyperlink" Target="https://smaildell.ru/catalog/busts/statuetka-byust-l-n-tolstoi/?color=temnaya-bronza" TargetMode="External"/><Relationship Id="rId92" Type="http://schemas.openxmlformats.org/officeDocument/2006/relationships/hyperlink" Target="https://smaildell.ru/catalog/busts/statuetka-byust-l-n-tolstoi/?color=belyi-glyanec" TargetMode="External"/><Relationship Id="rId93" Type="http://schemas.openxmlformats.org/officeDocument/2006/relationships/hyperlink" Target="https://smaildell.ru/catalog/busts/statuetka-byust-l-n-tolstoi/?color=belyi-matovyi" TargetMode="External"/><Relationship Id="rId94" Type="http://schemas.openxmlformats.org/officeDocument/2006/relationships/hyperlink" Target="https://smaildell.ru/catalog/busts/statuetka-byust-l-n-tolstoi/?color=chernyi-matovyi" TargetMode="External"/><Relationship Id="rId95" Type="http://schemas.openxmlformats.org/officeDocument/2006/relationships/hyperlink" Target="https://smaildell.ru/catalog/busts/statuetka-byust-l-n-tolstoi/?color=metallik" TargetMode="External"/><Relationship Id="rId96" Type="http://schemas.openxmlformats.org/officeDocument/2006/relationships/hyperlink" Target="https://smaildell.ru/catalog/busts/statuetka-byust-lermontov-m-yu/?color=svetlaya-bronza" TargetMode="External"/><Relationship Id="rId97" Type="http://schemas.openxmlformats.org/officeDocument/2006/relationships/hyperlink" Target="https://smaildell.ru/catalog/busts/statuetka-byust-lermontov-m-yu/?color=temnaya-bronza" TargetMode="External"/><Relationship Id="rId98" Type="http://schemas.openxmlformats.org/officeDocument/2006/relationships/hyperlink" Target="https://smaildell.ru/catalog/busts/statuetka-byust-lermontov-m-yu/?color=belyi-glyanec" TargetMode="External"/><Relationship Id="rId99" Type="http://schemas.openxmlformats.org/officeDocument/2006/relationships/hyperlink" Target="https://smaildell.ru/catalog/busts/statuetka-byust-lermontov-m-yu/?color=belyi-matovyi" TargetMode="External"/><Relationship Id="rId100" Type="http://schemas.openxmlformats.org/officeDocument/2006/relationships/hyperlink" Target="https://smaildell.ru/catalog/busts/statuetka-byust-lermontov-m-yu/?color=metallik" TargetMode="External"/><Relationship Id="rId101" Type="http://schemas.openxmlformats.org/officeDocument/2006/relationships/hyperlink" Target="https://smaildell.ru/catalog/busts/statuetka-byust-esenin-s-a/?color=svetlaya-bronza" TargetMode="External"/><Relationship Id="rId102" Type="http://schemas.openxmlformats.org/officeDocument/2006/relationships/hyperlink" Target="https://smaildell.ru/catalog/busts/statuetka-byust-esenin-s-a/?color=temnaya-bronza" TargetMode="External"/><Relationship Id="rId103" Type="http://schemas.openxmlformats.org/officeDocument/2006/relationships/hyperlink" Target="https://smaildell.ru/catalog/busts/statuetka-byust-esenin-s-a/?color=belyi-glyanec" TargetMode="External"/><Relationship Id="rId104" Type="http://schemas.openxmlformats.org/officeDocument/2006/relationships/hyperlink" Target="https://smaildell.ru/catalog/busts/statuetka-byust-esenin-s-a/?color=belyi-matovyi" TargetMode="External"/><Relationship Id="rId105" Type="http://schemas.openxmlformats.org/officeDocument/2006/relationships/hyperlink" Target="https://smaildell.ru/catalog/busts/statuetka-byust-esenin-s-a/?color=chernyi-matovyi" TargetMode="External"/><Relationship Id="rId106" Type="http://schemas.openxmlformats.org/officeDocument/2006/relationships/hyperlink" Target="https://smaildell.ru/catalog/busts/statuetka-byust-mayakovskii-v-v/?color=temnaya-bronza" TargetMode="External"/><Relationship Id="rId107" Type="http://schemas.openxmlformats.org/officeDocument/2006/relationships/hyperlink" Target="https://smaildell.ru/catalog/busts/statuetka-byust-mayakovskii-v-v/?color=belyi-glyanec" TargetMode="External"/><Relationship Id="rId108" Type="http://schemas.openxmlformats.org/officeDocument/2006/relationships/hyperlink" Target="https://smaildell.ru/catalog/busts/statuetka-byust-mayakovskii-v-v/?color=belyi-matovyi" TargetMode="External"/><Relationship Id="rId109" Type="http://schemas.openxmlformats.org/officeDocument/2006/relationships/hyperlink" Target="https://smaildell.ru/catalog/busts/statuetka-byust-a-s-pushkin-bolshoi/?color=svetlaya-bronza" TargetMode="External"/><Relationship Id="rId110" Type="http://schemas.openxmlformats.org/officeDocument/2006/relationships/hyperlink" Target="https://smaildell.ru/catalog/busts/statuetka-byust-a-s-pushkin-bolshoi/?color=temnaya-bronza" TargetMode="External"/><Relationship Id="rId111" Type="http://schemas.openxmlformats.org/officeDocument/2006/relationships/hyperlink" Target="https://smaildell.ru/catalog/busts/statuetka-byust-a-s-pushkin-bolshoi/?color=belyi-glyanec" TargetMode="External"/><Relationship Id="rId112" Type="http://schemas.openxmlformats.org/officeDocument/2006/relationships/hyperlink" Target="https://smaildell.ru/catalog/busts/statuetka-byust-a-s-pushkin-bolshoi/?color=belyi-matovyi" TargetMode="External"/><Relationship Id="rId113" Type="http://schemas.openxmlformats.org/officeDocument/2006/relationships/hyperlink" Target="https://smaildell.ru/catalog/busts/statuetka-byust-a-s-pushkin-1/?color=belyi-glyanec" TargetMode="External"/><Relationship Id="rId114" Type="http://schemas.openxmlformats.org/officeDocument/2006/relationships/hyperlink" Target="https://smaildell.ru/catalog/busts/statuetka-byust-a-s-pushkin-1/?color=belyi-matovyi" TargetMode="External"/><Relationship Id="rId115" Type="http://schemas.openxmlformats.org/officeDocument/2006/relationships/hyperlink" Target="https://smaildell.ru/catalog/busts/statuetka-byust-a-s-pushkin-1/?color=chernyi-matovyi" TargetMode="External"/><Relationship Id="rId116" Type="http://schemas.openxmlformats.org/officeDocument/2006/relationships/hyperlink" Target="https://smaildell.ru/catalog/busts/statuetka-byust-a-s-pushkin-1/?color=metallik" TargetMode="External"/><Relationship Id="rId117" Type="http://schemas.openxmlformats.org/officeDocument/2006/relationships/hyperlink" Target="https://smaildell.ru/catalog/busts/statuetka-byust-a-s-pushkin-2/?color=temnaya-bronza" TargetMode="External"/><Relationship Id="rId118" Type="http://schemas.openxmlformats.org/officeDocument/2006/relationships/hyperlink" Target="https://smaildell.ru/catalog/busts/statuetka-byust-a-s-pushkin-2/?color=belyi-glyanec" TargetMode="External"/><Relationship Id="rId119" Type="http://schemas.openxmlformats.org/officeDocument/2006/relationships/hyperlink" Target="https://smaildell.ru/catalog/busts/statuetka-byust-a-s-pushkin-2/?color=belyi-matovyi" TargetMode="External"/><Relationship Id="rId120" Type="http://schemas.openxmlformats.org/officeDocument/2006/relationships/hyperlink" Target="https://smaildell.ru/catalog/busts/statuetka-byust-a-s-pushkin-2/?color=chernyi-matovyi" TargetMode="External"/><Relationship Id="rId121" Type="http://schemas.openxmlformats.org/officeDocument/2006/relationships/hyperlink" Target="https://smaildell.ru/catalog/busts/statuetka-byust-a-s-pushkin-3/?color=svetlaya-bronza" TargetMode="External"/><Relationship Id="rId122" Type="http://schemas.openxmlformats.org/officeDocument/2006/relationships/hyperlink" Target="https://smaildell.ru/catalog/busts/statuetka-byust-a-s-pushkin-3/?color=temnaya-bronza" TargetMode="External"/><Relationship Id="rId123" Type="http://schemas.openxmlformats.org/officeDocument/2006/relationships/hyperlink" Target="https://smaildell.ru/catalog/busts/statuetka-byust-a-s-pushkin-3/?color=belyi-glyanec" TargetMode="External"/><Relationship Id="rId124" Type="http://schemas.openxmlformats.org/officeDocument/2006/relationships/hyperlink" Target="https://smaildell.ru/catalog/busts/statuetka-byust-a-s-pushkin-3/?color=belyi-matovyi" TargetMode="External"/><Relationship Id="rId125" Type="http://schemas.openxmlformats.org/officeDocument/2006/relationships/hyperlink" Target="https://smaildell.ru/catalog/busts/statuetka-byust-n-v-gogol/?color=svetlaya-bronza" TargetMode="External"/><Relationship Id="rId126" Type="http://schemas.openxmlformats.org/officeDocument/2006/relationships/hyperlink" Target="https://smaildell.ru/catalog/busts/statuetka-byust-n-v-gogol/?color=temnaya-bronza" TargetMode="External"/><Relationship Id="rId127" Type="http://schemas.openxmlformats.org/officeDocument/2006/relationships/hyperlink" Target="https://smaildell.ru/catalog/busts/statuetka-byust-n-v-gogol/?color=belyi-glyanec" TargetMode="External"/><Relationship Id="rId128" Type="http://schemas.openxmlformats.org/officeDocument/2006/relationships/hyperlink" Target="https://smaildell.ru/catalog/busts/statuetka-byust-n-v-gogol/?color=belyi-matovyi" TargetMode="External"/><Relationship Id="rId129" Type="http://schemas.openxmlformats.org/officeDocument/2006/relationships/hyperlink" Target="https://smaildell.ru/catalog/busts/statuetka-byust-n-v-gogol/?color=chernyi-matovyi" TargetMode="External"/><Relationship Id="rId130" Type="http://schemas.openxmlformats.org/officeDocument/2006/relationships/hyperlink" Target="https://smaildell.ru/catalog/busts/statuetka-byust-chaikovskii-p-i/?color=temnaya-bronza" TargetMode="External"/><Relationship Id="rId131" Type="http://schemas.openxmlformats.org/officeDocument/2006/relationships/hyperlink" Target="https://smaildell.ru/catalog/busts/statuetka-byust-chaikovskii-p-i/?color=metallik" TargetMode="External"/><Relationship Id="rId132" Type="http://schemas.openxmlformats.org/officeDocument/2006/relationships/hyperlink" Target="https://smaildell.ru/catalog/busts/statuetka-byust-chaikovskii-p-i-bolshoi/?color=svetlaya-bronza" TargetMode="External"/><Relationship Id="rId133" Type="http://schemas.openxmlformats.org/officeDocument/2006/relationships/hyperlink" Target="https://smaildell.ru/catalog/busts/statuetka-byust-chaikovskii-p-i-bolshoi/?color=temnaya-bronza" TargetMode="External"/><Relationship Id="rId134" Type="http://schemas.openxmlformats.org/officeDocument/2006/relationships/hyperlink" Target="https://smaildell.ru/catalog/busts/statuetka-byust-chaikovskii-p-i-bolshoi/?color=belyi-glyanec" TargetMode="External"/><Relationship Id="rId135" Type="http://schemas.openxmlformats.org/officeDocument/2006/relationships/hyperlink" Target="https://smaildell.ru/catalog/busts/statuetka-byust-chaikovskii-p-i-bolshoi/?color=belyi-matovyi" TargetMode="External"/><Relationship Id="rId136" Type="http://schemas.openxmlformats.org/officeDocument/2006/relationships/hyperlink" Target="https://smaildell.ru/catalog/busts/statuetka-byust-chaikovskii-p-i-bolshoi/?color=chernyi-matovyi" TargetMode="External"/><Relationship Id="rId137" Type="http://schemas.openxmlformats.org/officeDocument/2006/relationships/hyperlink" Target="https://smaildell.ru/catalog/busts/statuetka-byust-chaikovskii-p-i-bolshoi/?color=metallik" TargetMode="External"/><Relationship Id="rId138" Type="http://schemas.openxmlformats.org/officeDocument/2006/relationships/hyperlink" Target="https://smaildell.ru/catalog/busts/statuetka-byust-vladimir-vysockii/?color=svetlaya-bronza" TargetMode="External"/><Relationship Id="rId139" Type="http://schemas.openxmlformats.org/officeDocument/2006/relationships/hyperlink" Target="https://smaildell.ru/catalog/busts/statuetka-byust-vladimir-vysockii/?color=belyi-glyanec" TargetMode="External"/><Relationship Id="rId140" Type="http://schemas.openxmlformats.org/officeDocument/2006/relationships/hyperlink" Target="https://smaildell.ru/catalog/busts/statuetka-byust-vladimir-vysockii/?color=belyi-matovyi" TargetMode="External"/><Relationship Id="rId141" Type="http://schemas.openxmlformats.org/officeDocument/2006/relationships/hyperlink" Target="https://smaildell.ru/catalog/busts/statuetka-byust-vladimir-vysockii/?color=chernyi-matovyi" TargetMode="External"/><Relationship Id="rId142" Type="http://schemas.openxmlformats.org/officeDocument/2006/relationships/hyperlink" Target="https://smaildell.ru/catalog/busts/statuetka-byust-vladimir-vysockii/?color=metallik" TargetMode="External"/><Relationship Id="rId143" Type="http://schemas.openxmlformats.org/officeDocument/2006/relationships/hyperlink" Target="https://smaildell.ru/catalog/busts/statuetka-byust-vysockii-s-gitaroi/?color=temnaya-bronza" TargetMode="External"/><Relationship Id="rId144" Type="http://schemas.openxmlformats.org/officeDocument/2006/relationships/hyperlink" Target="https://smaildell.ru/catalog/busts/statuetka-byust-vysockii-s-gitaroi/?color=belyi-glyanec" TargetMode="External"/><Relationship Id="rId145" Type="http://schemas.openxmlformats.org/officeDocument/2006/relationships/hyperlink" Target="https://smaildell.ru/catalog/busts/statuetka-byust-vysockii-s-gitaroi/?color=belyi-matovyi" TargetMode="External"/><Relationship Id="rId146" Type="http://schemas.openxmlformats.org/officeDocument/2006/relationships/hyperlink" Target="https://smaildell.ru/catalog/busts/statuetka-byust-vysockii-s-gitaroi/?color=chernyi-matovyi" TargetMode="External"/><Relationship Id="rId147" Type="http://schemas.openxmlformats.org/officeDocument/2006/relationships/hyperlink" Target="https://smaildell.ru/catalog/busts/statuetka-byust-gagarin-yu-a/?color=svetlaya-bronza" TargetMode="External"/><Relationship Id="rId148" Type="http://schemas.openxmlformats.org/officeDocument/2006/relationships/hyperlink" Target="https://smaildell.ru/catalog/busts/statuetka-byust-gagarin-yu-a-bolshoi/?color=svetlaya-bronza" TargetMode="External"/><Relationship Id="rId149" Type="http://schemas.openxmlformats.org/officeDocument/2006/relationships/hyperlink" Target="https://smaildell.ru/catalog/busts/statuetka-byust-gagarin-yu-a/?color=belyi-glyanec" TargetMode="External"/><Relationship Id="rId150" Type="http://schemas.openxmlformats.org/officeDocument/2006/relationships/hyperlink" Target="https://smaildell.ru/catalog/busts/statuetka-byust-gagarin-yu-a-bolshoi/?color=belyi-glyanec" TargetMode="External"/><Relationship Id="rId151" Type="http://schemas.openxmlformats.org/officeDocument/2006/relationships/hyperlink" Target="https://smaildell.ru/catalog/busts/statuetka-byust-gagarin-yu-a/?color=belyi-matovyi" TargetMode="External"/><Relationship Id="rId152" Type="http://schemas.openxmlformats.org/officeDocument/2006/relationships/hyperlink" Target="https://smaildell.ru/catalog/busts/statuetka-byust-gagarin-yu-a-bolshoi/?color=belyi-matovyi" TargetMode="External"/><Relationship Id="rId153" Type="http://schemas.openxmlformats.org/officeDocument/2006/relationships/hyperlink" Target="https://smaildell.ru/catalog/busts/statuetka-byust-gagarin-yu-a/?color=chernyi-matovyi" TargetMode="External"/><Relationship Id="rId154" Type="http://schemas.openxmlformats.org/officeDocument/2006/relationships/hyperlink" Target="https://smaildell.ru/catalog/busts/statuetka-byust-gagarin-yu-a-bolshoi/?color=metallik" TargetMode="External"/><Relationship Id="rId155" Type="http://schemas.openxmlformats.org/officeDocument/2006/relationships/hyperlink" Target="https://smaildell.ru/catalog/busts/statuetka-aleksandr-sergeevich-pushkin/?color=temnaya-bronza" TargetMode="External"/><Relationship Id="rId156" Type="http://schemas.openxmlformats.org/officeDocument/2006/relationships/hyperlink" Target="https://smaildell.ru/catalog/busts/statuetka-aleksandr-sergeevich-pushkin/?color=belyi-glyanec" TargetMode="External"/><Relationship Id="rId157" Type="http://schemas.openxmlformats.org/officeDocument/2006/relationships/hyperlink" Target="https://smaildell.ru/catalog/busts/statuetka-aleksandr-sergeevich-pushkin/?color=chernyi-matovyi" TargetMode="External"/><Relationship Id="rId158" Type="http://schemas.openxmlformats.org/officeDocument/2006/relationships/hyperlink" Target="https://smaildell.ru/catalog/busts/statuetka-byust-a-s-pushkin-bolshoi-2/?color=belyi-glyanec" TargetMode="External"/><Relationship Id="rId159" Type="http://schemas.openxmlformats.org/officeDocument/2006/relationships/hyperlink" Target="https://smaildell.ru/catalog/busts/statuetka-byust-a-s-pushkin-bolshoi-2/?color=belyi-matovyi" TargetMode="External"/><Relationship Id="rId160" Type="http://schemas.openxmlformats.org/officeDocument/2006/relationships/hyperlink" Target="https://smaildell.ru/catalog/egypt/statuetka-maska-faraona/?color=svetlaya-bronza" TargetMode="External"/><Relationship Id="rId161" Type="http://schemas.openxmlformats.org/officeDocument/2006/relationships/hyperlink" Target="https://smaildell.ru/catalog/egypt/statuetka-nefertiti/?color=svetlaya-bronza" TargetMode="External"/><Relationship Id="rId162" Type="http://schemas.openxmlformats.org/officeDocument/2006/relationships/hyperlink" Target="https://smaildell.ru/catalog/egypt/statuetka-nefertiti/?color=belyi-glyanec" TargetMode="External"/><Relationship Id="rId163" Type="http://schemas.openxmlformats.org/officeDocument/2006/relationships/hyperlink" Target="https://smaildell.ru/catalog/egypt/statuetka-faraon-ramzes-ii/?color=svetlaya-bronza" TargetMode="External"/><Relationship Id="rId164" Type="http://schemas.openxmlformats.org/officeDocument/2006/relationships/hyperlink" Target="https://smaildell.ru/catalog/egypt/statuetka-faraon-tutmos-iii/?color=svetlaya-bronza" TargetMode="External"/><Relationship Id="rId165" Type="http://schemas.openxmlformats.org/officeDocument/2006/relationships/hyperlink" Target="https://smaildell.ru/catalog/egypt/statuetka-kot-egipetskii-s-letuchei-myshyu/?color=svetlaya-bronza" TargetMode="External"/><Relationship Id="rId166" Type="http://schemas.openxmlformats.org/officeDocument/2006/relationships/hyperlink" Target="https://smaildell.ru/catalog/egypt/egipetskaya-koshka-bolshaya/?color=svetlaya-bronza" TargetMode="External"/><Relationship Id="rId167" Type="http://schemas.openxmlformats.org/officeDocument/2006/relationships/hyperlink" Target="https://smaildell.ru/catalog/egypt/egipetskaya-koshka-srednyaya/?color=svetlaya-bronza" TargetMode="External"/><Relationship Id="rId168" Type="http://schemas.openxmlformats.org/officeDocument/2006/relationships/hyperlink" Target="https://smaildell.ru/catalog/egypt/egipetskaya-koshka-srednyaya/?color=metallik" TargetMode="External"/><Relationship Id="rId169" Type="http://schemas.openxmlformats.org/officeDocument/2006/relationships/hyperlink" Target="https://smaildell.ru/catalog/egypt/sfinks-bolshoi/?color=svetlaya-bronza" TargetMode="External"/><Relationship Id="rId170" Type="http://schemas.openxmlformats.org/officeDocument/2006/relationships/hyperlink" Target="https://smaildell.ru/catalog/egypt/sfinks-srednii/?color=svetlaya-bronza" TargetMode="External"/><Relationship Id="rId171" Type="http://schemas.openxmlformats.org/officeDocument/2006/relationships/hyperlink" Target="https://smaildell.ru/catalog/egypt/sfinks-malyi/?color=svetlaya-bronza" TargetMode="External"/><Relationship Id="rId172" Type="http://schemas.openxmlformats.org/officeDocument/2006/relationships/hyperlink" Target="https://smaildell.ru/catalog/egypt/statuetka-zhuk-skarabei-bolshoi/?color=svetlaya-bronza" TargetMode="External"/><Relationship Id="rId173" Type="http://schemas.openxmlformats.org/officeDocument/2006/relationships/hyperlink" Target="https://smaildell.ru/catalog/egypt/statuetka-zhuk-skarabei-bolshoi/?color=slonovaya-kost" TargetMode="External"/><Relationship Id="rId174" Type="http://schemas.openxmlformats.org/officeDocument/2006/relationships/hyperlink" Target="https://smaildell.ru/catalog/egypt/statuetka-zhuk-skarabei-srednii/?color=svetlaya-bronza" TargetMode="External"/><Relationship Id="rId175" Type="http://schemas.openxmlformats.org/officeDocument/2006/relationships/hyperlink" Target="https://smaildell.ru/catalog/egypt/statuetka-zhuk-skarabei-srednii/?color=krasnyi" TargetMode="External"/><Relationship Id="rId176" Type="http://schemas.openxmlformats.org/officeDocument/2006/relationships/hyperlink" Target="https://smaildell.ru/catalog/egypt/statuetka-skarabei-malyi/?color=svetlaya-bronza" TargetMode="External"/><Relationship Id="rId177" Type="http://schemas.openxmlformats.org/officeDocument/2006/relationships/hyperlink" Target="https://smaildell.ru/catalog/egypt/statuetka-skarabei-malyi/?color=krasnyi" TargetMode="External"/><Relationship Id="rId178" Type="http://schemas.openxmlformats.org/officeDocument/2006/relationships/hyperlink" Target="https://smaildell.ru/catalog/egypt/statuetka-egipetskaya-piramida-bolshaya/?color=svetlaya-bronza" TargetMode="External"/><Relationship Id="rId179" Type="http://schemas.openxmlformats.org/officeDocument/2006/relationships/hyperlink" Target="https://smaildell.ru/catalog/egypt/statuetka-egipetskaya-piramida-bolshaya/?color=belyi-glyanec" TargetMode="External"/><Relationship Id="rId180" Type="http://schemas.openxmlformats.org/officeDocument/2006/relationships/hyperlink" Target="https://smaildell.ru/catalog/egypt/statuetka-egipetskaya-piramida-bolshaya/?color=mednyi" TargetMode="External"/><Relationship Id="rId181" Type="http://schemas.openxmlformats.org/officeDocument/2006/relationships/hyperlink" Target="https://smaildell.ru/catalog/egypt/statuetka-egipetskaya-piramida-bolshaya/?color=krasnyi" TargetMode="External"/><Relationship Id="rId182" Type="http://schemas.openxmlformats.org/officeDocument/2006/relationships/hyperlink" Target="https://smaildell.ru/catalog/egypt/statuetka-piramida-malaya/?color=svetlaya-bronza" TargetMode="External"/><Relationship Id="rId183" Type="http://schemas.openxmlformats.org/officeDocument/2006/relationships/hyperlink" Target="https://smaildell.ru/catalog/egypt/statuetka-piramida-malaya/?color=belyi-glyanec" TargetMode="External"/><Relationship Id="rId184" Type="http://schemas.openxmlformats.org/officeDocument/2006/relationships/hyperlink" Target="https://smaildell.ru/catalog/egypt/statuetka-piramida-malaya/?color=krasnyi" TargetMode="External"/><Relationship Id="rId185" Type="http://schemas.openxmlformats.org/officeDocument/2006/relationships/hyperlink" Target="https://smaildell.ru/catalog/egypt/sfinks-bolshoi-2/?color=svetlaya-bronza" TargetMode="External"/><Relationship Id="rId186" Type="http://schemas.openxmlformats.org/officeDocument/2006/relationships/hyperlink" Target="https://smaildell.ru/catalog/egypt/sfinks-bolshoi-2/?color=belyi-glyanec" TargetMode="External"/><Relationship Id="rId187" Type="http://schemas.openxmlformats.org/officeDocument/2006/relationships/hyperlink" Target="https://smaildell.ru/catalog/egypt/sfinks-bolshoi-2/?color=mednyi" TargetMode="External"/><Relationship Id="rId188" Type="http://schemas.openxmlformats.org/officeDocument/2006/relationships/hyperlink" Target="https://smaildell.ru/catalog/egypt/statuetka-yasherica/?color=svetlaya-bronza" TargetMode="External"/><Relationship Id="rId189" Type="http://schemas.openxmlformats.org/officeDocument/2006/relationships/hyperlink" Target="https://smaildell.ru/catalog/egypt/statuetka-yasherica/?color=belyi-glyanec" TargetMode="External"/><Relationship Id="rId190" Type="http://schemas.openxmlformats.org/officeDocument/2006/relationships/hyperlink" Target="https://smaildell.ru/catalog/souvenirs-spb/statuetka-lev-so-shitom/?color=svetlaya-bronza" TargetMode="External"/><Relationship Id="rId191" Type="http://schemas.openxmlformats.org/officeDocument/2006/relationships/hyperlink" Target="https://smaildell.ru/catalog/souvenirs-spb/statuetka-lev-so-shitom/?color=slonovaya-kost" TargetMode="External"/><Relationship Id="rId192" Type="http://schemas.openxmlformats.org/officeDocument/2006/relationships/hyperlink" Target="https://smaildell.ru/catalog/souvenirs-spb/statuetka-lev-s-sharom/?color=svetlaya-bronza" TargetMode="External"/><Relationship Id="rId193" Type="http://schemas.openxmlformats.org/officeDocument/2006/relationships/hyperlink" Target="https://smaildell.ru/catalog/souvenirs-spb/statuetka-lev-s-sharom/?color=belyi-glyanec" TargetMode="External"/><Relationship Id="rId194" Type="http://schemas.openxmlformats.org/officeDocument/2006/relationships/hyperlink" Target="https://smaildell.ru/catalog/souvenirs-spb/statuetka-lev-s-sharom/?color=belyi-matovyi" TargetMode="External"/><Relationship Id="rId195" Type="http://schemas.openxmlformats.org/officeDocument/2006/relationships/hyperlink" Target="https://smaildell.ru/catalog/souvenirs-spb/statuetka-lev-s-sharom/?color=chernyi-matovyi" TargetMode="External"/><Relationship Id="rId196" Type="http://schemas.openxmlformats.org/officeDocument/2006/relationships/hyperlink" Target="https://smaildell.ru/catalog/souvenirs-spb/statuetka-lev-s-sharom/?color=metallik" TargetMode="External"/><Relationship Id="rId197" Type="http://schemas.openxmlformats.org/officeDocument/2006/relationships/hyperlink" Target="https://smaildell.ru/catalog/souvenirs-spb/statuetka-sfinks-spb/?color=svetlaya-bronza" TargetMode="External"/><Relationship Id="rId198" Type="http://schemas.openxmlformats.org/officeDocument/2006/relationships/hyperlink" Target="https://smaildell.ru/catalog/souvenirs-spb/panno-na-podstavke-dvorcovyi-most/?color=svetlaya-bronza" TargetMode="External"/><Relationship Id="rId199" Type="http://schemas.openxmlformats.org/officeDocument/2006/relationships/hyperlink" Target="https://smaildell.ru/catalog/souvenirs-spb/panno-na-podstavke-dvorcovyi-most/?color=sinii" TargetMode="External"/><Relationship Id="rId200" Type="http://schemas.openxmlformats.org/officeDocument/2006/relationships/hyperlink" Target="https://smaildell.ru/catalog/souvenirs-spb/panno-na-podstavke-dvorcovyi-most/?color=cvetnoi" TargetMode="External"/><Relationship Id="rId201" Type="http://schemas.openxmlformats.org/officeDocument/2006/relationships/hyperlink" Target="https://smaildell.ru/catalog/souvenirs-spb/panno-na-podstavke-mednyi-vsadnik/?color=svetlaya-bronza" TargetMode="External"/><Relationship Id="rId202" Type="http://schemas.openxmlformats.org/officeDocument/2006/relationships/hyperlink" Target="https://smaildell.ru/catalog/souvenirs-spb/panno-na-podstavke-mednyi-vsadnik/?color=sinii" TargetMode="External"/><Relationship Id="rId203" Type="http://schemas.openxmlformats.org/officeDocument/2006/relationships/hyperlink" Target="https://smaildell.ru/catalog/souvenirs-spb/panno-na-podstavke-mednyi-vsadnik/?color=cvetnoi" TargetMode="External"/><Relationship Id="rId204" Type="http://schemas.openxmlformats.org/officeDocument/2006/relationships/hyperlink" Target="https://smaildell.ru/catalog/antiquity-mythology/statuetka-venera-milosskaya-malaya/?color=svetlaya-bronza" TargetMode="External"/><Relationship Id="rId205" Type="http://schemas.openxmlformats.org/officeDocument/2006/relationships/hyperlink" Target="https://smaildell.ru/catalog/antiquity-mythology/statuetka-venera-milosskaya-malaya/?color=temnaya-bronza" TargetMode="External"/><Relationship Id="rId206" Type="http://schemas.openxmlformats.org/officeDocument/2006/relationships/hyperlink" Target="https://smaildell.ru/catalog/antiquity-mythology/statuetka-venera-milosskaya-malaya/?color=belyi-glyanec" TargetMode="External"/><Relationship Id="rId207" Type="http://schemas.openxmlformats.org/officeDocument/2006/relationships/hyperlink" Target="https://smaildell.ru/catalog/antiquity-mythology/statuetka-venera-milosskaya-malaya/?color=belyi-matovyi" TargetMode="External"/><Relationship Id="rId208" Type="http://schemas.openxmlformats.org/officeDocument/2006/relationships/hyperlink" Target="https://smaildell.ru/catalog/antiquity-mythology/statuetka-venera-milosskaya-malaya/?color=chernyi-matovyi" TargetMode="External"/><Relationship Id="rId209" Type="http://schemas.openxmlformats.org/officeDocument/2006/relationships/hyperlink" Target="https://smaildell.ru/catalog/antiquity-mythology/statuetka-venera-milosskaya-bolshaya/?color=temnaya-bronza" TargetMode="External"/><Relationship Id="rId210" Type="http://schemas.openxmlformats.org/officeDocument/2006/relationships/hyperlink" Target="https://smaildell.ru/catalog/antiquity-mythology/statuetka-venera-milosskaya-bolshaya/?color=belyi-matovyi" TargetMode="External"/><Relationship Id="rId211" Type="http://schemas.openxmlformats.org/officeDocument/2006/relationships/hyperlink" Target="https://smaildell.ru/catalog/antiquity-mythology/statuetka-venera-milosskaya-bolshaya/?color=metallik" TargetMode="External"/><Relationship Id="rId212" Type="http://schemas.openxmlformats.org/officeDocument/2006/relationships/hyperlink" Target="https://smaildell.ru/catalog/antiquity-mythology/statuetka-devushka-s-kuvshinom/?color=svetlaya-bronza" TargetMode="External"/><Relationship Id="rId213" Type="http://schemas.openxmlformats.org/officeDocument/2006/relationships/hyperlink" Target="https://smaildell.ru/catalog/antiquity-mythology/statuetka-devushka-s-kuvshinom/?color=belyi-glyanec" TargetMode="External"/><Relationship Id="rId214" Type="http://schemas.openxmlformats.org/officeDocument/2006/relationships/hyperlink" Target="https://smaildell.ru/catalog/antiquity-mythology/statuetka-devushka-s-kuvshinom/?color=metallik" TargetMode="External"/><Relationship Id="rId215" Type="http://schemas.openxmlformats.org/officeDocument/2006/relationships/hyperlink" Target="https://smaildell.ru/catalog/antiquity-mythology/statuetka-devushka-s-tunikoi/?color=temnaya-bronza" TargetMode="External"/><Relationship Id="rId216" Type="http://schemas.openxmlformats.org/officeDocument/2006/relationships/hyperlink" Target="https://smaildell.ru/catalog/antiquity-mythology/statuetka-devushka-s-tunikoi/?color=belyi-glyanec" TargetMode="External"/><Relationship Id="rId217" Type="http://schemas.openxmlformats.org/officeDocument/2006/relationships/hyperlink" Target="https://smaildell.ru/catalog/antiquity-mythology/statuetka-devushka-s-tunikoi/?color=belyi-matovyi" TargetMode="External"/><Relationship Id="rId218" Type="http://schemas.openxmlformats.org/officeDocument/2006/relationships/hyperlink" Target="https://smaildell.ru/catalog/antiquity-mythology/statuetka-devushka-s-tunikoi/?color=metallik" TargetMode="External"/><Relationship Id="rId219" Type="http://schemas.openxmlformats.org/officeDocument/2006/relationships/hyperlink" Target="https://smaildell.ru/catalog/antiquity-mythology/statuetka-devushka-s-tunikoi/?color=cvetnoi" TargetMode="External"/><Relationship Id="rId220" Type="http://schemas.openxmlformats.org/officeDocument/2006/relationships/hyperlink" Target="https://smaildell.ru/catalog/antiquity-mythology/statuetka-gerakl-bolshoi/?color=svetlaya-bronza" TargetMode="External"/><Relationship Id="rId221" Type="http://schemas.openxmlformats.org/officeDocument/2006/relationships/hyperlink" Target="https://smaildell.ru/catalog/antiquity-mythology/statuetka-gerakl-bolshoi/?color=belyi-glyanec" TargetMode="External"/><Relationship Id="rId222" Type="http://schemas.openxmlformats.org/officeDocument/2006/relationships/hyperlink" Target="https://smaildell.ru/catalog/antiquity-mythology/statuetka-gerakl-malyi/?color=svetlaya-bronza" TargetMode="External"/><Relationship Id="rId223" Type="http://schemas.openxmlformats.org/officeDocument/2006/relationships/hyperlink" Target="https://smaildell.ru/catalog/antiquity-mythology/statuetka-gerakl-malyi/?color=belyi-glyanec" TargetMode="External"/><Relationship Id="rId224" Type="http://schemas.openxmlformats.org/officeDocument/2006/relationships/hyperlink" Target="https://smaildell.ru/catalog/antiquity-mythology/statuetka-gerakl-malyi/?color=belyi-matovyi" TargetMode="External"/><Relationship Id="rId225" Type="http://schemas.openxmlformats.org/officeDocument/2006/relationships/hyperlink" Target="https://smaildell.ru/catalog/antiquity-mythology/statuetka-gerakl-malyi/?color=metallik" TargetMode="External"/><Relationship Id="rId226" Type="http://schemas.openxmlformats.org/officeDocument/2006/relationships/hyperlink" Target="https://smaildell.ru/catalog/antiquity-mythology/statuetka-adam-i-eva/?color=svetlaya-bronza" TargetMode="External"/><Relationship Id="rId227" Type="http://schemas.openxmlformats.org/officeDocument/2006/relationships/hyperlink" Target="https://smaildell.ru/catalog/antiquity-mythology/statuetka-adam-i-eva/?color=belyi-glyanec" TargetMode="External"/><Relationship Id="rId228" Type="http://schemas.openxmlformats.org/officeDocument/2006/relationships/hyperlink" Target="https://smaildell.ru/catalog/antiquity-mythology/statuetka-adam-i-eva/?color=slonovaya-kost" TargetMode="External"/><Relationship Id="rId229" Type="http://schemas.openxmlformats.org/officeDocument/2006/relationships/hyperlink" Target="https://smaildell.ru/catalog/antiquity-mythology/statuetka-devushka-s-kolonnoi/?color=svetlaya-bronza" TargetMode="External"/><Relationship Id="rId230" Type="http://schemas.openxmlformats.org/officeDocument/2006/relationships/hyperlink" Target="https://smaildell.ru/catalog/antiquity-mythology/statuetka-devushka-s-kolonnoi/?color=belyi-glyanec" TargetMode="External"/><Relationship Id="rId231" Type="http://schemas.openxmlformats.org/officeDocument/2006/relationships/hyperlink" Target="https://smaildell.ru/catalog/antiquity-mythology/statuetka-devushka-s-kolonnoi/?color=belyi-matovyi" TargetMode="External"/><Relationship Id="rId232" Type="http://schemas.openxmlformats.org/officeDocument/2006/relationships/hyperlink" Target="https://smaildell.ru/catalog/antiquity-mythology/statuetka-devushka-s-kolonnoi/?color=cvetnoi" TargetMode="External"/><Relationship Id="rId233" Type="http://schemas.openxmlformats.org/officeDocument/2006/relationships/hyperlink" Target="https://smaildell.ru/catalog/antiquity-mythology/statuetka-rusalka/?color=svetlaya-bronza" TargetMode="External"/><Relationship Id="rId234" Type="http://schemas.openxmlformats.org/officeDocument/2006/relationships/hyperlink" Target="https://smaildell.ru/catalog/antiquity-mythology/statuetka-rusalka/?color=slonovaya-kost" TargetMode="External"/><Relationship Id="rId235" Type="http://schemas.openxmlformats.org/officeDocument/2006/relationships/hyperlink" Target="https://smaildell.ru/catalog/antiquity-mythology/statuetka-fortuna-boginya-udachi/?color=svetlaya-bronza" TargetMode="External"/><Relationship Id="rId236" Type="http://schemas.openxmlformats.org/officeDocument/2006/relationships/hyperlink" Target="https://smaildell.ru/catalog/antiquity-mythology/statuetka-fortuna-boginya-udachi/?color=temnaya-bronza" TargetMode="External"/><Relationship Id="rId237" Type="http://schemas.openxmlformats.org/officeDocument/2006/relationships/hyperlink" Target="https://smaildell.ru/catalog/antiquity-mythology/statuetka-fortuna-boginya-udachi/?color=belyi-glyanec" TargetMode="External"/><Relationship Id="rId238" Type="http://schemas.openxmlformats.org/officeDocument/2006/relationships/hyperlink" Target="https://smaildell.ru/catalog/antiquity-mythology/statuetka-fortuna-boginya-udachi/?color=belyi-matovyi" TargetMode="External"/><Relationship Id="rId239" Type="http://schemas.openxmlformats.org/officeDocument/2006/relationships/hyperlink" Target="https://smaildell.ru/catalog/antiquity-mythology/statuetka-fortuna-boginya-udachi/?color=serebristyi" TargetMode="External"/><Relationship Id="rId240" Type="http://schemas.openxmlformats.org/officeDocument/2006/relationships/hyperlink" Target="https://smaildell.ru/catalog/antiquity-mythology/statuetka-fortuna-boginya-udachi/?color=mednyi" TargetMode="External"/><Relationship Id="rId241" Type="http://schemas.openxmlformats.org/officeDocument/2006/relationships/hyperlink" Target="https://smaildell.ru/catalog/antiquity-mythology/statuetka-fortuna-boginya-udachi-malaya/?color=svetlaya-bronza" TargetMode="External"/><Relationship Id="rId242" Type="http://schemas.openxmlformats.org/officeDocument/2006/relationships/hyperlink" Target="https://smaildell.ru/catalog/antiquity-mythology/statuetka-fortuna-boginya-udachi-malaya/?color=temnaya-bronza" TargetMode="External"/><Relationship Id="rId243" Type="http://schemas.openxmlformats.org/officeDocument/2006/relationships/hyperlink" Target="https://smaildell.ru/catalog/antiquity-mythology/statuetka-fortuna-boginya-udachi-malaya/?color=belyi-glyanec" TargetMode="External"/><Relationship Id="rId244" Type="http://schemas.openxmlformats.org/officeDocument/2006/relationships/hyperlink" Target="https://smaildell.ru/catalog/antiquity-mythology/statuetka-fortuna-boginya-udachi-malaya/?color=belyi-matovyi" TargetMode="External"/><Relationship Id="rId245" Type="http://schemas.openxmlformats.org/officeDocument/2006/relationships/hyperlink" Target="https://smaildell.ru/catalog/antiquity-mythology/statuetka-fortuna-boginya-udachi-malaya/?color=metallik" TargetMode="External"/><Relationship Id="rId246" Type="http://schemas.openxmlformats.org/officeDocument/2006/relationships/hyperlink" Target="https://smaildell.ru/catalog/antiquity-mythology/statuetka-fortuna-boginya-udachi-malaya/?color=serebristyi" TargetMode="External"/><Relationship Id="rId247" Type="http://schemas.openxmlformats.org/officeDocument/2006/relationships/hyperlink" Target="https://smaildell.ru/catalog/antiquity-mythology/statuetka-fortuna-boginya-udachi-malaya/?color=mednyi" TargetMode="External"/><Relationship Id="rId248" Type="http://schemas.openxmlformats.org/officeDocument/2006/relationships/hyperlink" Target="https://smaildell.ru/catalog/antiquity-mythology/statuetka-afrodita-rozhdenie-venery/?color=svetlaya-bronza" TargetMode="External"/><Relationship Id="rId249" Type="http://schemas.openxmlformats.org/officeDocument/2006/relationships/hyperlink" Target="https://smaildell.ru/catalog/antiquity-mythology/statuetka-afrodita-rozhdenie-venery/?color=temnaya-bronza" TargetMode="External"/><Relationship Id="rId250" Type="http://schemas.openxmlformats.org/officeDocument/2006/relationships/hyperlink" Target="https://smaildell.ru/catalog/antiquity-mythology/statuetka-afrodita-rozhdenie-venery/?color=belyi-glyanec" TargetMode="External"/><Relationship Id="rId251" Type="http://schemas.openxmlformats.org/officeDocument/2006/relationships/hyperlink" Target="https://smaildell.ru/catalog/antiquity-mythology/statuetka-afrodita-rozhdenie-venery/?color=belyi-matovyi" TargetMode="External"/><Relationship Id="rId252" Type="http://schemas.openxmlformats.org/officeDocument/2006/relationships/hyperlink" Target="https://smaildell.ru/catalog/antiquity-mythology/statuetka-afrodita-rozhdenie-venery/?color=mednyi" TargetMode="External"/><Relationship Id="rId253" Type="http://schemas.openxmlformats.org/officeDocument/2006/relationships/hyperlink" Target="https://smaildell.ru/catalog/antiquity-mythology/statuetka-afrodita-rozhdenie-venery/?color=sinii" TargetMode="External"/><Relationship Id="rId254" Type="http://schemas.openxmlformats.org/officeDocument/2006/relationships/hyperlink" Target="https://smaildell.ru/catalog/khristianstvo/statuetka-iisus/?color=svetlaya-bronza" TargetMode="External"/><Relationship Id="rId255" Type="http://schemas.openxmlformats.org/officeDocument/2006/relationships/hyperlink" Target="https://smaildell.ru/catalog/khristianstvo/statuetka-iisus/?color=belyi-glyanec" TargetMode="External"/><Relationship Id="rId256" Type="http://schemas.openxmlformats.org/officeDocument/2006/relationships/hyperlink" Target="https://smaildell.ru/catalog/khristianstvo/statuetka-iisus/?color=belyi-matovyi" TargetMode="External"/><Relationship Id="rId257" Type="http://schemas.openxmlformats.org/officeDocument/2006/relationships/hyperlink" Target="https://smaildell.ru/catalog/khristianstvo/statuetka-deva-mariya/?color=belyi-matovyi" TargetMode="External"/><Relationship Id="rId258" Type="http://schemas.openxmlformats.org/officeDocument/2006/relationships/hyperlink" Target="https://smaildell.ru/catalog/khristianstvo/statuetka-byust-deva-mariya-s-mladencem/?color=svetlaya-bronza" TargetMode="External"/><Relationship Id="rId259" Type="http://schemas.openxmlformats.org/officeDocument/2006/relationships/hyperlink" Target="https://smaildell.ru/catalog/khristianstvo/statuetka-byust-deva-mariya-s-mladencem/?color=belyi-glyanec" TargetMode="External"/><Relationship Id="rId260" Type="http://schemas.openxmlformats.org/officeDocument/2006/relationships/hyperlink" Target="https://smaildell.ru/catalog/khristianstvo/statuetka-byust-deva-mariya-s-mladencem/?color=belyi-matovyi" TargetMode="External"/><Relationship Id="rId261" Type="http://schemas.openxmlformats.org/officeDocument/2006/relationships/hyperlink" Target="https://smaildell.ru/catalog/khristianstvo/statuetka-deva-mariya-madonna-s-mladencem/?color=svetlaya-bronza" TargetMode="External"/><Relationship Id="rId262" Type="http://schemas.openxmlformats.org/officeDocument/2006/relationships/hyperlink" Target="https://smaildell.ru/catalog/khristianstvo/statuetka-deva-mariya-madonna-s-mladencem/?color=temnaya-bronza" TargetMode="External"/><Relationship Id="rId263" Type="http://schemas.openxmlformats.org/officeDocument/2006/relationships/hyperlink" Target="https://smaildell.ru/catalog/khristianstvo/statuetka-deva-mariya-madonna-s-mladencem/?color=belyi-glyanec" TargetMode="External"/><Relationship Id="rId264" Type="http://schemas.openxmlformats.org/officeDocument/2006/relationships/hyperlink" Target="https://smaildell.ru/catalog/khristianstvo/statuetka-deva-mariya-madonna-s-mladencem/?color=belyi-matovyi" TargetMode="External"/><Relationship Id="rId265" Type="http://schemas.openxmlformats.org/officeDocument/2006/relationships/hyperlink" Target="https://smaildell.ru/catalog/khristianstvo/statuetka-deva-mariya-madonna-s-mladencem/?color=metallik" TargetMode="External"/><Relationship Id="rId266" Type="http://schemas.openxmlformats.org/officeDocument/2006/relationships/hyperlink" Target="https://smaildell.ru/catalog/animals-and-birds/statuetka-sova/?color=svetlaya-bronza" TargetMode="External"/><Relationship Id="rId267" Type="http://schemas.openxmlformats.org/officeDocument/2006/relationships/hyperlink" Target="https://smaildell.ru/catalog/animals-and-birds/statuetka-sova/?color=belyi-glyanec" TargetMode="External"/><Relationship Id="rId268" Type="http://schemas.openxmlformats.org/officeDocument/2006/relationships/hyperlink" Target="https://smaildell.ru/catalog/animals-and-birds/statuetka-sokol/?color=svetlaya-bronza" TargetMode="External"/><Relationship Id="rId269" Type="http://schemas.openxmlformats.org/officeDocument/2006/relationships/hyperlink" Target="https://smaildell.ru/catalog/animals-and-birds/statuetka-sokol/?color=slonovaya-kost" TargetMode="External"/><Relationship Id="rId270" Type="http://schemas.openxmlformats.org/officeDocument/2006/relationships/hyperlink" Target="https://smaildell.ru/catalog/animals-and-birds/statuetka-obezyana-s-cherepom/?color=svetlaya-bronza" TargetMode="External"/><Relationship Id="rId271" Type="http://schemas.openxmlformats.org/officeDocument/2006/relationships/hyperlink" Target="https://smaildell.ru/catalog/animals-and-birds/statuetka-obezyana-s-cherepom/?color=slonovaya-kost" TargetMode="External"/><Relationship Id="rId272" Type="http://schemas.openxmlformats.org/officeDocument/2006/relationships/hyperlink" Target="https://smaildell.ru/catalog/animals-and-birds/statuetka-korolevskaya-kobra/?color=svetlaya-bronza" TargetMode="External"/><Relationship Id="rId273" Type="http://schemas.openxmlformats.org/officeDocument/2006/relationships/hyperlink" Target="https://smaildell.ru/catalog/animals-and-birds/statuetka-korolevskaya-kobra/?color=slonovaya-kost" TargetMode="External"/><Relationship Id="rId274" Type="http://schemas.openxmlformats.org/officeDocument/2006/relationships/hyperlink" Target="https://smaildell.ru/catalog/animals-and-birds/statuetka-cherepakha/?color=svetlaya-bronza" TargetMode="External"/><Relationship Id="rId275" Type="http://schemas.openxmlformats.org/officeDocument/2006/relationships/hyperlink" Target="https://smaildell.ru/catalog/animals-and-birds/statuetka-cherepakha/?color=slonovaya-kost" TargetMode="External"/><Relationship Id="rId276" Type="http://schemas.openxmlformats.org/officeDocument/2006/relationships/hyperlink" Target="https://smaildell.ru/catalog/animals-and-birds/statuetka-slon-na-tumbe/?color=svetlaya-bronza" TargetMode="External"/><Relationship Id="rId277" Type="http://schemas.openxmlformats.org/officeDocument/2006/relationships/hyperlink" Target="https://smaildell.ru/catalog/animals-and-birds/statuetka-slon-na-tumbe/?color=belyi-glyanec" TargetMode="External"/><Relationship Id="rId278" Type="http://schemas.openxmlformats.org/officeDocument/2006/relationships/hyperlink" Target="https://smaildell.ru/catalog/animals-and-birds/statuetka-volk/?color=svetlaya-bronza" TargetMode="External"/><Relationship Id="rId279" Type="http://schemas.openxmlformats.org/officeDocument/2006/relationships/hyperlink" Target="https://smaildell.ru/catalog/animals-and-birds/statuetka-volk/?color=slonovaya-kost" TargetMode="External"/><Relationship Id="rId280" Type="http://schemas.openxmlformats.org/officeDocument/2006/relationships/hyperlink" Target="https://smaildell.ru/catalog/animals-and-birds/statuetka-medved/?color=slonovaya-kost" TargetMode="External"/><Relationship Id="rId281" Type="http://schemas.openxmlformats.org/officeDocument/2006/relationships/hyperlink" Target="https://smaildell.ru/catalog/animals-and-birds/statuetka-ezhik-na-podstavke/?color=svetlaya-bronza" TargetMode="External"/><Relationship Id="rId282" Type="http://schemas.openxmlformats.org/officeDocument/2006/relationships/hyperlink" Target="https://smaildell.ru/catalog/animals-and-birds/statuetka-ezhik-na-podstavke/?color=slonovaya-kost" TargetMode="External"/><Relationship Id="rId283" Type="http://schemas.openxmlformats.org/officeDocument/2006/relationships/hyperlink" Target="https://smaildell.ru/catalog/animals-and-birds/statuetka-popugai/?color=cvetnoi" TargetMode="External"/><Relationship Id="rId284" Type="http://schemas.openxmlformats.org/officeDocument/2006/relationships/hyperlink" Target="https://smaildell.ru/catalog/animals-and-birds/statuetka-tigr-s-denezhnoi-zhaboi/?color=svetlaya-bronza" TargetMode="External"/><Relationship Id="rId285" Type="http://schemas.openxmlformats.org/officeDocument/2006/relationships/hyperlink" Target="https://smaildell.ru/catalog/animals-and-birds/statuetka-sobaki-vlyublennye-1/?color=svetlaya-bronza" TargetMode="External"/><Relationship Id="rId286" Type="http://schemas.openxmlformats.org/officeDocument/2006/relationships/hyperlink" Target="https://smaildell.ru/catalog/animals-and-birds/statuetka-sobaki-vlyublennye-1/?color=belyi-glyanec" TargetMode="External"/><Relationship Id="rId287" Type="http://schemas.openxmlformats.org/officeDocument/2006/relationships/hyperlink" Target="https://smaildell.ru/catalog/animals-and-birds/statuetka-sobaki-vlyublennye-1/?color=chernyi-glyanec" TargetMode="External"/><Relationship Id="rId288" Type="http://schemas.openxmlformats.org/officeDocument/2006/relationships/hyperlink" Target="https://smaildell.ru/catalog/animals-and-birds/statuetka-sobaki-vlyublennye-1/?color=chernyi-matovyi" TargetMode="External"/><Relationship Id="rId289" Type="http://schemas.openxmlformats.org/officeDocument/2006/relationships/hyperlink" Target="https://smaildell.ru/catalog/animals-and-birds/statuetka-sobaki-vlyublennye-2/?color=belyi-glyanec" TargetMode="External"/><Relationship Id="rId290" Type="http://schemas.openxmlformats.org/officeDocument/2006/relationships/hyperlink" Target="https://smaildell.ru/catalog/animals-and-birds/statuetka-sobaki-vlyublennye-2/?color=belyi-matovyi" TargetMode="External"/><Relationship Id="rId291" Type="http://schemas.openxmlformats.org/officeDocument/2006/relationships/hyperlink" Target="https://smaildell.ru/catalog/animals-and-birds/statuetka-sobaki-vlyublennye-2/?color=chernyi-glyanec" TargetMode="External"/><Relationship Id="rId292" Type="http://schemas.openxmlformats.org/officeDocument/2006/relationships/hyperlink" Target="https://smaildell.ru/catalog/animals-and-birds/statuetka-vlyublennye-sobaki-5/?color=svetlaya-bronza" TargetMode="External"/><Relationship Id="rId293" Type="http://schemas.openxmlformats.org/officeDocument/2006/relationships/hyperlink" Target="https://smaildell.ru/catalog/animals-and-birds/statuetka-vlyublennye-sobaki-5/?color=slonovaya-kost" TargetMode="External"/><Relationship Id="rId294" Type="http://schemas.openxmlformats.org/officeDocument/2006/relationships/hyperlink" Target="https://smaildell.ru/catalog/animals-and-birds/statuetka-angliiskii-buldog-na-podstavke/?color=svetlaya-bronza" TargetMode="External"/><Relationship Id="rId295" Type="http://schemas.openxmlformats.org/officeDocument/2006/relationships/hyperlink" Target="https://smaildell.ru/catalog/animals-and-birds/statuetka-tigr-na-skale/?color=slonovaya-kost" TargetMode="External"/><Relationship Id="rId296" Type="http://schemas.openxmlformats.org/officeDocument/2006/relationships/hyperlink" Target="https://smaildell.ru/catalog/cats/statuetka-koshka-graciya-bolshaya/?color=belyi-matovyi" TargetMode="External"/><Relationship Id="rId297" Type="http://schemas.openxmlformats.org/officeDocument/2006/relationships/hyperlink" Target="https://smaildell.ru/catalog/cats/statuetka-koshka-graciya-bolshaya/?color=chernyi-glyanec" TargetMode="External"/><Relationship Id="rId298" Type="http://schemas.openxmlformats.org/officeDocument/2006/relationships/hyperlink" Target="https://smaildell.ru/catalog/cats/statuetka-koshka-graciya-bolshaya/?color=metallik" TargetMode="External"/><Relationship Id="rId299" Type="http://schemas.openxmlformats.org/officeDocument/2006/relationships/hyperlink" Target="https://smaildell.ru/catalog/cats/statuetka-koshka-graciya-malaya/?color=svetlaya-bronza" TargetMode="External"/><Relationship Id="rId300" Type="http://schemas.openxmlformats.org/officeDocument/2006/relationships/hyperlink" Target="https://smaildell.ru/catalog/cats/statuetka-koshka-graciya-malaya/?color=temnaya-bronza" TargetMode="External"/><Relationship Id="rId301" Type="http://schemas.openxmlformats.org/officeDocument/2006/relationships/hyperlink" Target="https://smaildell.ru/catalog/cats/statuetka-koshka-graciya-malaya/?color=belyi-glyanec" TargetMode="External"/><Relationship Id="rId302" Type="http://schemas.openxmlformats.org/officeDocument/2006/relationships/hyperlink" Target="https://smaildell.ru/catalog/cats/statuetka-koshka-graciya-malaya/?color=chernyi-glyanec" TargetMode="External"/><Relationship Id="rId303" Type="http://schemas.openxmlformats.org/officeDocument/2006/relationships/hyperlink" Target="https://smaildell.ru/catalog/cats/statuetka-koshka-graciya-malaya/?color=chernyi-matovyi" TargetMode="External"/><Relationship Id="rId304" Type="http://schemas.openxmlformats.org/officeDocument/2006/relationships/hyperlink" Target="https://smaildell.ru/catalog/cats/statuetka-koshka-graciya-malaya/?color=metallik" TargetMode="External"/><Relationship Id="rId305" Type="http://schemas.openxmlformats.org/officeDocument/2006/relationships/hyperlink" Target="https://smaildell.ru/catalog/cats/statuetka-koshka-graciya-malaya/?color=mednyi" TargetMode="External"/><Relationship Id="rId306" Type="http://schemas.openxmlformats.org/officeDocument/2006/relationships/hyperlink" Target="https://smaildell.ru/catalog/cats/statuetka-koshka-graciya-malaya/?color=cvetnoi" TargetMode="External"/><Relationship Id="rId307" Type="http://schemas.openxmlformats.org/officeDocument/2006/relationships/hyperlink" Target="https://smaildell.ru/catalog/cats/statuetka-koshka-s-bantom/?color=belyi-matovyi" TargetMode="External"/><Relationship Id="rId308" Type="http://schemas.openxmlformats.org/officeDocument/2006/relationships/hyperlink" Target="https://smaildell.ru/catalog/cats/statuetka-koshka-s-bantom/?color=chernyi-matovyi" TargetMode="External"/><Relationship Id="rId309" Type="http://schemas.openxmlformats.org/officeDocument/2006/relationships/hyperlink" Target="https://smaildell.ru/catalog/cats/statuetka-koshka/?color=belyi-glyanec" TargetMode="External"/><Relationship Id="rId310" Type="http://schemas.openxmlformats.org/officeDocument/2006/relationships/hyperlink" Target="https://smaildell.ru/catalog/cats/statuetka-koshka/?color=belyi-matovyi" TargetMode="External"/><Relationship Id="rId311" Type="http://schemas.openxmlformats.org/officeDocument/2006/relationships/hyperlink" Target="https://smaildell.ru/catalog/cats/statuetka-koshka/?color=chernyi-glyanec" TargetMode="External"/><Relationship Id="rId312" Type="http://schemas.openxmlformats.org/officeDocument/2006/relationships/hyperlink" Target="https://smaildell.ru/catalog/cats/statuetka-koshka/?color=chernyi-matovyi" TargetMode="External"/><Relationship Id="rId313" Type="http://schemas.openxmlformats.org/officeDocument/2006/relationships/hyperlink" Target="https://smaildell.ru/catalog/cats/statuetka-koshka/?color=metallik" TargetMode="External"/><Relationship Id="rId314" Type="http://schemas.openxmlformats.org/officeDocument/2006/relationships/hyperlink" Target="https://smaildell.ru/catalog/cats/statuetka-kot/?color=belyi-glyanec" TargetMode="External"/><Relationship Id="rId315" Type="http://schemas.openxmlformats.org/officeDocument/2006/relationships/hyperlink" Target="https://smaildell.ru/catalog/cats/statuetka-kot/?color=belyi-matovyi" TargetMode="External"/><Relationship Id="rId316" Type="http://schemas.openxmlformats.org/officeDocument/2006/relationships/hyperlink" Target="https://smaildell.ru/catalog/cats/statuetka-kot/?color=chernyi-glyanec" TargetMode="External"/><Relationship Id="rId317" Type="http://schemas.openxmlformats.org/officeDocument/2006/relationships/hyperlink" Target="https://smaildell.ru/catalog/cats/statuetka-kot/?color=chernyi-matovyi" TargetMode="External"/><Relationship Id="rId318" Type="http://schemas.openxmlformats.org/officeDocument/2006/relationships/hyperlink" Target="https://smaildell.ru/catalog/cats/statuetka-koty-vlyublennye-1/?color=belyi-glyanec" TargetMode="External"/><Relationship Id="rId319" Type="http://schemas.openxmlformats.org/officeDocument/2006/relationships/hyperlink" Target="https://smaildell.ru/catalog/cats/statuetka-koty-vlyublennye-1/?color=belyi-matovyi" TargetMode="External"/><Relationship Id="rId320" Type="http://schemas.openxmlformats.org/officeDocument/2006/relationships/hyperlink" Target="https://smaildell.ru/catalog/cats/statuetka-koty-vlyublennye-1/?color=chernyi-glyanec" TargetMode="External"/><Relationship Id="rId321" Type="http://schemas.openxmlformats.org/officeDocument/2006/relationships/hyperlink" Target="https://smaildell.ru/catalog/cats/statuetka-koty-vlyublennye-1/?color=chernyi-matovyi" TargetMode="External"/><Relationship Id="rId322" Type="http://schemas.openxmlformats.org/officeDocument/2006/relationships/hyperlink" Target="https://smaildell.ru/catalog/cats/statuetka-koty-vlyublennye-2/?color=belyi-matovyi" TargetMode="External"/><Relationship Id="rId323" Type="http://schemas.openxmlformats.org/officeDocument/2006/relationships/hyperlink" Target="https://smaildell.ru/catalog/cats/statuetka-koty-vlyublennye-2/?color=chernyi-matovyi" TargetMode="External"/><Relationship Id="rId324" Type="http://schemas.openxmlformats.org/officeDocument/2006/relationships/hyperlink" Target="https://smaildell.ru/catalog/cats/statuetka-koty-vlyublennye-5/?color=chernyi-matovyi" TargetMode="External"/><Relationship Id="rId325" Type="http://schemas.openxmlformats.org/officeDocument/2006/relationships/hyperlink" Target="https://smaildell.ru/catalog/miniatures/statuetka-drakonchik-v-yaice/?color=svetlaya-bronza" TargetMode="External"/><Relationship Id="rId326" Type="http://schemas.openxmlformats.org/officeDocument/2006/relationships/hyperlink" Target="https://smaildell.ru/catalog/miniatures/statuetka-nezhnost-materinskaya-lyubov/?color=svetlaya-bronza" TargetMode="External"/><Relationship Id="rId327" Type="http://schemas.openxmlformats.org/officeDocument/2006/relationships/hyperlink" Target="https://smaildell.ru/catalog/miniatures/statuetka-nezhnost-materinskaya-lyubov/?color=belyi-glyanec" TargetMode="External"/><Relationship Id="rId328" Type="http://schemas.openxmlformats.org/officeDocument/2006/relationships/hyperlink" Target="https://smaildell.ru/catalog/miniatures/statuetka-nezhnost-materinskaya-lyubov/?color=belyi-matovyi" TargetMode="External"/><Relationship Id="rId329" Type="http://schemas.openxmlformats.org/officeDocument/2006/relationships/hyperlink" Target="https://smaildell.ru/catalog/miniatures/statuetka-zmeya-so-slitkom-zolota/?color=svetlaya-bronza" TargetMode="External"/><Relationship Id="rId330" Type="http://schemas.openxmlformats.org/officeDocument/2006/relationships/hyperlink" Target="https://smaildell.ru/catalog/miniatures/statuetka-zmeya-so-slitkom-zolota/?color=chernyi-matovyi" TargetMode="External"/><Relationship Id="rId331" Type="http://schemas.openxmlformats.org/officeDocument/2006/relationships/hyperlink" Target="https://smaildell.ru/catalog/miniatures/statuetka-zmeya-so-slitkom-zolota/?color=slonovaya-kost" TargetMode="External"/><Relationship Id="rId332" Type="http://schemas.openxmlformats.org/officeDocument/2006/relationships/hyperlink" Target="https://smaildell.ru/catalog/miniatures/statuetka-zmeya-so-slitkom-zolota/?color=serebristyi" TargetMode="External"/><Relationship Id="rId333" Type="http://schemas.openxmlformats.org/officeDocument/2006/relationships/hyperlink" Target="https://smaildell.ru/catalog/miniatures/statuetka-zmeya-so-slitkom-zolota/?color=mednyi" TargetMode="External"/><Relationship Id="rId334" Type="http://schemas.openxmlformats.org/officeDocument/2006/relationships/hyperlink" Target="https://smaildell.ru/catalog/miniatures/statuetka-zmeya-s-monetoi/?color=svetlaya-bronza" TargetMode="External"/><Relationship Id="rId335" Type="http://schemas.openxmlformats.org/officeDocument/2006/relationships/hyperlink" Target="https://smaildell.ru/catalog/miniatures/statuetka-zmeya-s-monetoi/?color=slonovaya-kost" TargetMode="External"/><Relationship Id="rId336" Type="http://schemas.openxmlformats.org/officeDocument/2006/relationships/hyperlink" Target="https://smaildell.ru/catalog/miniatures/statuetka-zmeya-s-monetoi/?color=serebristyi" TargetMode="External"/><Relationship Id="rId337" Type="http://schemas.openxmlformats.org/officeDocument/2006/relationships/hyperlink" Target="https://smaildell.ru/catalog/miniatures/statuetka-zmeya-s-monetoi/?color=mednyi" TargetMode="External"/><Relationship Id="rId338" Type="http://schemas.openxmlformats.org/officeDocument/2006/relationships/hyperlink" Target="https://smaildell.ru/catalog/statuetki-devushek/statuetka-devushka-na-podushkakh/?color=svetlaya-bronza" TargetMode="External"/><Relationship Id="rId339" Type="http://schemas.openxmlformats.org/officeDocument/2006/relationships/hyperlink" Target="https://smaildell.ru/catalog/statuetki-devushek/statuetka-devushka-na-podushkakh/?color=belyi-matovyi" TargetMode="External"/><Relationship Id="rId340" Type="http://schemas.openxmlformats.org/officeDocument/2006/relationships/hyperlink" Target="https://smaildell.ru/catalog/statuetki-devushek/statuetka-devushka-emmanuel/?color=svetlaya-bronza" TargetMode="External"/><Relationship Id="rId341" Type="http://schemas.openxmlformats.org/officeDocument/2006/relationships/hyperlink" Target="https://smaildell.ru/catalog/statuetki-devushek/statuetka-devushka-emmanuel/?color=belyi-glyanec" TargetMode="External"/><Relationship Id="rId342" Type="http://schemas.openxmlformats.org/officeDocument/2006/relationships/hyperlink" Target="https://smaildell.ru/catalog/statuetki-devushek/statuetka-devushka-skromnost/?color=svetlaya-bronza" TargetMode="External"/><Relationship Id="rId343" Type="http://schemas.openxmlformats.org/officeDocument/2006/relationships/hyperlink" Target="https://smaildell.ru/catalog/statuetki-devushek/statuetka-devushka-skromnost/?color=belyi-glyanec" TargetMode="External"/><Relationship Id="rId344" Type="http://schemas.openxmlformats.org/officeDocument/2006/relationships/hyperlink" Target="https://smaildell.ru/catalog/statuetki-devushek/statuetka-devushka-veronika/?color=svetlaya-bronza" TargetMode="External"/><Relationship Id="rId345" Type="http://schemas.openxmlformats.org/officeDocument/2006/relationships/hyperlink" Target="https://smaildell.ru/catalog/statuetki-devushek/statuetka-devushka-veronika/?color=belyi-glyanec" TargetMode="External"/><Relationship Id="rId346" Type="http://schemas.openxmlformats.org/officeDocument/2006/relationships/hyperlink" Target="https://smaildell.ru/catalog/statuetki-devushek/statuetka-sidyashaya-devushka-alenushka/?color=svetlaya-bronza" TargetMode="External"/><Relationship Id="rId347" Type="http://schemas.openxmlformats.org/officeDocument/2006/relationships/hyperlink" Target="https://smaildell.ru/catalog/statuetki-devushek/statuetka-sidyashaya-devushka-alenushka/?color=slonovaya-kost" TargetMode="External"/><Relationship Id="rId348" Type="http://schemas.openxmlformats.org/officeDocument/2006/relationships/hyperlink" Target="https://smaildell.ru/catalog/statuetki-devushek/statuetka-devushka-na-kolenyakh/?color=svetlaya-bronza" TargetMode="External"/><Relationship Id="rId349" Type="http://schemas.openxmlformats.org/officeDocument/2006/relationships/hyperlink" Target="https://smaildell.ru/catalog/statuetki-devushek/statuetka-devushka-na-kolenyakh/?color=belyi-glyanec" TargetMode="External"/><Relationship Id="rId350" Type="http://schemas.openxmlformats.org/officeDocument/2006/relationships/hyperlink" Target="https://smaildell.ru/catalog/statuetki-devushek/statuetka-devushka-na-kolenyakh/?color=belyi-matovyi" TargetMode="External"/><Relationship Id="rId351" Type="http://schemas.openxmlformats.org/officeDocument/2006/relationships/hyperlink" Target="https://smaildell.ru/catalog/statuetki-devushek/statuetka-devushka-na-kolenyakh/?color=chernyi-matovyi" TargetMode="External"/><Relationship Id="rId352" Type="http://schemas.openxmlformats.org/officeDocument/2006/relationships/hyperlink" Target="https://smaildell.ru/catalog/statuetki-devushek/interernaya-statuetka-golova-afrikanki/?color=svetlaya-bronza" TargetMode="External"/><Relationship Id="rId353" Type="http://schemas.openxmlformats.org/officeDocument/2006/relationships/hyperlink" Target="https://smaildell.ru/catalog/statuetki-devushek/interernaya-statuetka-devushka-mulatka-s-kuvshinom/?color=svetlaya-bronza" TargetMode="External"/><Relationship Id="rId354" Type="http://schemas.openxmlformats.org/officeDocument/2006/relationships/hyperlink" Target="https://smaildell.ru/catalog/statuetki-devushek/interernaya-statuetka-devushka-mulatka-s-kuvshinom/?color=slonovaya-kost" TargetMode="External"/><Relationship Id="rId355" Type="http://schemas.openxmlformats.org/officeDocument/2006/relationships/hyperlink" Target="https://smaildell.ru/catalog/statuetki-devushek/statuetka-interdevochka/?color=temnaya-bronza" TargetMode="External"/><Relationship Id="rId356" Type="http://schemas.openxmlformats.org/officeDocument/2006/relationships/hyperlink" Target="https://smaildell.ru/catalog/fen-shui-i-buddizm/statuetka-ganesha/?color=svetlaya-bronza" TargetMode="External"/><Relationship Id="rId357" Type="http://schemas.openxmlformats.org/officeDocument/2006/relationships/hyperlink" Target="https://smaildell.ru/catalog/fen-shui-i-buddizm/statuetka-ganesha/?color=metallik" TargetMode="External"/><Relationship Id="rId358" Type="http://schemas.openxmlformats.org/officeDocument/2006/relationships/hyperlink" Target="https://smaildell.ru/catalog/fen-shui-i-buddizm/statuetka-ganesha-bolshoi/?color=temnaya-bronza" TargetMode="External"/><Relationship Id="rId359" Type="http://schemas.openxmlformats.org/officeDocument/2006/relationships/hyperlink" Target="https://smaildell.ru/catalog/fen-shui-i-buddizm/statuetka-ganesha-bolshoi/?color=metallik" TargetMode="External"/><Relationship Id="rId360" Type="http://schemas.openxmlformats.org/officeDocument/2006/relationships/hyperlink" Target="https://smaildell.ru/catalog/fen-shui-i-buddizm/statuetka-ganesha-bolshoi/?color=slonovaya-kost" TargetMode="External"/><Relationship Id="rId361" Type="http://schemas.openxmlformats.org/officeDocument/2006/relationships/hyperlink" Target="https://smaildell.ru/catalog/fen-shui-i-buddizm/statuetka-ganesha-bolshoi/?color=mednyi" TargetMode="External"/><Relationship Id="rId362" Type="http://schemas.openxmlformats.org/officeDocument/2006/relationships/hyperlink" Target="https://smaildell.ru/catalog/fen-shui-i-buddizm/statuetka-budda-v-lotose/?color=svetlaya-bronza" TargetMode="External"/><Relationship Id="rId363" Type="http://schemas.openxmlformats.org/officeDocument/2006/relationships/hyperlink" Target="https://smaildell.ru/catalog/fen-shui-i-buddizm/statuetka-budda-v-lotose/?color=temnaya-bronza" TargetMode="External"/><Relationship Id="rId364" Type="http://schemas.openxmlformats.org/officeDocument/2006/relationships/hyperlink" Target="https://smaildell.ru/catalog/fen-shui-i-buddizm/statuetka-budda-v-lotose/?color=metallik" TargetMode="External"/><Relationship Id="rId365" Type="http://schemas.openxmlformats.org/officeDocument/2006/relationships/hyperlink" Target="https://smaildell.ru/catalog/fen-shui-i-buddizm/statuetka-budda-v-lotose/?color=mednyi" TargetMode="External"/><Relationship Id="rId366" Type="http://schemas.openxmlformats.org/officeDocument/2006/relationships/hyperlink" Target="https://smaildell.ru/catalog/fen-shui-i-buddizm/statuetka-budda/?color=svetlaya-bronza" TargetMode="External"/><Relationship Id="rId367" Type="http://schemas.openxmlformats.org/officeDocument/2006/relationships/hyperlink" Target="https://smaildell.ru/catalog/fen-shui-i-buddizm/statuetka-budda/?color=belyi-glyanec" TargetMode="External"/><Relationship Id="rId368" Type="http://schemas.openxmlformats.org/officeDocument/2006/relationships/hyperlink" Target="https://smaildell.ru/catalog/fen-shui-i-buddizm/statuetka-budda/?color=chernyi-matovyi" TargetMode="External"/><Relationship Id="rId369" Type="http://schemas.openxmlformats.org/officeDocument/2006/relationships/hyperlink" Target="https://smaildell.ru/catalog/fen-shui-i-buddizm/statuetka-budda/?color=metallik" TargetMode="External"/><Relationship Id="rId370" Type="http://schemas.openxmlformats.org/officeDocument/2006/relationships/hyperlink" Target="https://smaildell.ru/catalog/fen-shui-i-buddizm/statuetka-khotei-so-slitkami-zolota/?color=svetlaya-bronza" TargetMode="External"/><Relationship Id="rId371" Type="http://schemas.openxmlformats.org/officeDocument/2006/relationships/hyperlink" Target="https://smaildell.ru/catalog/fen-shui-i-buddizm/statuetka-khotei-so-slitkami-zolota/?color=belyi-glyanec" TargetMode="External"/><Relationship Id="rId372" Type="http://schemas.openxmlformats.org/officeDocument/2006/relationships/hyperlink" Target="https://smaildell.ru/catalog/fen-shui-i-buddizm/statuetki-sobaki-fu-para-kitaiskii-lev/?color=svetlaya-bronza" TargetMode="External"/><Relationship Id="rId373" Type="http://schemas.openxmlformats.org/officeDocument/2006/relationships/hyperlink" Target="https://smaildell.ru/catalog/fen-shui-i-buddizm/statuetki-sobaki-fu-para-kitaiskii-lev/?color=belyi-glyanec" TargetMode="External"/><Relationship Id="rId374" Type="http://schemas.openxmlformats.org/officeDocument/2006/relationships/hyperlink" Target="https://smaildell.ru/catalog/fen-shui-i-buddizm/statuetki-sobaki-fu-para-kitaiskii-lev/?color=serebristyi" TargetMode="External"/><Relationship Id="rId375" Type="http://schemas.openxmlformats.org/officeDocument/2006/relationships/hyperlink" Target="https://smaildell.ru/catalog/fen-shui-i-buddizm/statuetki-sobaki-fu-para-kitaiskii-lev/?color=mednyi" TargetMode="External"/><Relationship Id="rId376" Type="http://schemas.openxmlformats.org/officeDocument/2006/relationships/hyperlink" Target="https://smaildell.ru/catalog/fen-shui-i-buddizm/statuetka-mnogolikii-budda-bolshoi/?color=temnaya-bronza" TargetMode="External"/><Relationship Id="rId377" Type="http://schemas.openxmlformats.org/officeDocument/2006/relationships/hyperlink" Target="https://smaildell.ru/catalog/fen-shui-i-buddizm/statuetka-mnogolikii-budda-bolshoi/?color=belyi-glyanec" TargetMode="External"/><Relationship Id="rId378" Type="http://schemas.openxmlformats.org/officeDocument/2006/relationships/hyperlink" Target="https://smaildell.ru/catalog/fen-shui-i-buddizm/statuetka-mnogolikii-budda-bolshoi/?color=belyi-matovyi" TargetMode="External"/><Relationship Id="rId379" Type="http://schemas.openxmlformats.org/officeDocument/2006/relationships/hyperlink" Target="https://smaildell.ru/catalog/fen-shui-i-buddizm/statuetka-mnogolikii-budda-bolshoi/?color=chernyi-matovyi" TargetMode="External"/><Relationship Id="rId380" Type="http://schemas.openxmlformats.org/officeDocument/2006/relationships/hyperlink" Target="https://smaildell.ru/catalog/fen-shui-i-buddizm/statuetka-mnogolikii-budda-bolshoi/?color=metallik" TargetMode="External"/><Relationship Id="rId381" Type="http://schemas.openxmlformats.org/officeDocument/2006/relationships/hyperlink" Target="https://smaildell.ru/catalog/fen-shui-i-buddizm/statuetka-mnogolikii-budda-bolshoi/?color=mednyi" TargetMode="External"/><Relationship Id="rId382" Type="http://schemas.openxmlformats.org/officeDocument/2006/relationships/hyperlink" Target="https://smaildell.ru/catalog/fen-shui-i-buddizm/statuetka-denezhnaya-zhaba-3/?color=chernyi-glyanec" TargetMode="External"/><Relationship Id="rId383" Type="http://schemas.openxmlformats.org/officeDocument/2006/relationships/hyperlink" Target="https://smaildell.ru/catalog/fen-shui-i-buddizm/statuetka-denezhnaya-zhaba-3/?color=krasnyi" TargetMode="External"/><Relationship Id="rId384" Type="http://schemas.openxmlformats.org/officeDocument/2006/relationships/hyperlink" Target="https://smaildell.ru/catalog/fen-shui-i-buddizm/statuetka-denezhnaya-zhaba-3/?color=zelenyi" TargetMode="External"/><Relationship Id="rId385" Type="http://schemas.openxmlformats.org/officeDocument/2006/relationships/hyperlink" Target="https://smaildell.ru/catalog/fen-shui-i-buddizm/statuetka-denezhnaya-zhaba-3/?color=sinii" TargetMode="External"/><Relationship Id="rId386" Type="http://schemas.openxmlformats.org/officeDocument/2006/relationships/hyperlink" Target="https://smaildell.ru/catalog/fen-shui-i-buddizm/statuetka-denezhnaya-zhaba-4/?color=chernyi-glyanec" TargetMode="External"/><Relationship Id="rId387" Type="http://schemas.openxmlformats.org/officeDocument/2006/relationships/hyperlink" Target="https://smaildell.ru/catalog/fen-shui-i-buddizm/statuetka-denezhnaya-zhaba-4/?color=krasnyi" TargetMode="External"/><Relationship Id="rId388" Type="http://schemas.openxmlformats.org/officeDocument/2006/relationships/hyperlink" Target="https://smaildell.ru/catalog/fen-shui-i-buddizm/statuetka-denezhnaya-zhaba-4/?color=sinii" TargetMode="External"/><Relationship Id="rId389" Type="http://schemas.openxmlformats.org/officeDocument/2006/relationships/hyperlink" Target="https://smaildell.ru/catalog/angely/statuetka-angel-na-share/?color=temnaya-bronza" TargetMode="External"/><Relationship Id="rId390" Type="http://schemas.openxmlformats.org/officeDocument/2006/relationships/hyperlink" Target="https://smaildell.ru/catalog/angely/statuetka-angel-na-share/?color=belyi-glyanec" TargetMode="External"/><Relationship Id="rId391" Type="http://schemas.openxmlformats.org/officeDocument/2006/relationships/hyperlink" Target="https://smaildell.ru/catalog/angely/statuetka-angel-na-share/?color=metallik" TargetMode="External"/><Relationship Id="rId392" Type="http://schemas.openxmlformats.org/officeDocument/2006/relationships/hyperlink" Target="https://smaildell.ru/catalog/angely/statuetka-angel-na-oblake/?color=svetlaya-bronza" TargetMode="External"/><Relationship Id="rId393" Type="http://schemas.openxmlformats.org/officeDocument/2006/relationships/hyperlink" Target="https://smaildell.ru/catalog/angely/statuetka-angel-na-oblake/?color=belyi-glyanec" TargetMode="External"/><Relationship Id="rId394" Type="http://schemas.openxmlformats.org/officeDocument/2006/relationships/hyperlink" Target="https://smaildell.ru/catalog/oberegi/statuetka-totem-dukh-pokrovitel-indeica/?color=svetlaya-bronza" TargetMode="External"/><Relationship Id="rId395" Type="http://schemas.openxmlformats.org/officeDocument/2006/relationships/hyperlink" Target="https://smaildell.ru/catalog/oberegi/statuetka-totem-dukh-pokrovitel-indeica/?color=slonovaya-kost" TargetMode="External"/><Relationship Id="rId396" Type="http://schemas.openxmlformats.org/officeDocument/2006/relationships/hyperlink" Target="https://smaildell.ru/catalog/oberegi/interernaya-statuetka-domovoi-s-kotom/?color=svetlaya-bronza" TargetMode="External"/><Relationship Id="rId397" Type="http://schemas.openxmlformats.org/officeDocument/2006/relationships/hyperlink" Target="https://smaildell.ru/catalog/oberegi/interernaya-statuetka-domovoi-s-kotom/?color=slonovaya-kost" TargetMode="External"/><Relationship Id="rId398" Type="http://schemas.openxmlformats.org/officeDocument/2006/relationships/hyperlink" Target="https://smaildell.ru/catalog/oberegi/interernaya-statuetka-domovoi-s-metloi/?color=slonovaya-kost" TargetMode="External"/><Relationship Id="rId399" Type="http://schemas.openxmlformats.org/officeDocument/2006/relationships/hyperlink" Target="https://smaildell.ru/catalog/oberegi/statuetka-obereg-domovoi-s-bochonkom-meda/?color=svetlaya-bronza" TargetMode="External"/><Relationship Id="rId400" Type="http://schemas.openxmlformats.org/officeDocument/2006/relationships/hyperlink" Target="https://smaildell.ru/catalog/oberegi/statuetka-obereg-domovoi-s-bochonkom-meda/?color=slonovaya-kost" TargetMode="External"/><Relationship Id="rId401" Type="http://schemas.openxmlformats.org/officeDocument/2006/relationships/hyperlink" Target="https://smaildell.ru/catalog/oberegi/interernaya-statuetka-domovoi-s-balalaikoi/?color=svetlaya-bronza" TargetMode="External"/><Relationship Id="rId402" Type="http://schemas.openxmlformats.org/officeDocument/2006/relationships/hyperlink" Target="https://smaildell.ru/catalog/oberegi/interernaya-statuetka-domovoi-s-balalaikoi/?color=slonovaya-kost" TargetMode="External"/><Relationship Id="rId403" Type="http://schemas.openxmlformats.org/officeDocument/2006/relationships/hyperlink" Target="https://smaildell.ru/catalog/suvenirnye-tarelki/suvenirnaya-tarelka-panno-na-podstavke-spas-na-krovi-s-11/?color=bez-cvetov" TargetMode="External"/><Relationship Id="rId404" Type="http://schemas.openxmlformats.org/officeDocument/2006/relationships/hyperlink" Target="https://smaildell.ru/catalog/suvenirnye-tarelki/suvenirnaya-tarelka-panno-na-podstavke-spas-na-krovi-s-44/?color=bez-cvetov" TargetMode="External"/><Relationship Id="rId405" Type="http://schemas.openxmlformats.org/officeDocument/2006/relationships/hyperlink" Target="https://smaildell.ru/catalog/suvenirnye-tarelki/suvenirnaya-tarelka-panno-na-podstavke-spas-na-krovi-s-88/?color=bez-cvetov" TargetMode="External"/><Relationship Id="rId406" Type="http://schemas.openxmlformats.org/officeDocument/2006/relationships/hyperlink" Target="https://smaildell.ru/catalog/suvenirnye-tarelki/suvenirnaya-tarelka-panno-na-podstavke-isaakievskii-sobor-i-1/?color=bez-cvetov" TargetMode="External"/><Relationship Id="rId407" Type="http://schemas.openxmlformats.org/officeDocument/2006/relationships/hyperlink" Target="https://smaildell.ru/catalog/suvenirnye-tarelki/suvenirnaya-tarelka-panno-na-podstavke-isaakievskii-sobor-i-4/?color=bez-cvetov" TargetMode="External"/><Relationship Id="rId408" Type="http://schemas.openxmlformats.org/officeDocument/2006/relationships/hyperlink" Target="https://smaildell.ru/catalog/suvenirnye-tarelki/suvenirnaya-tarelka-panno-na-podstavke-isaakievskii-sobor-i-8/?color=bez-cvetov" TargetMode="External"/><Relationship Id="rId409" Type="http://schemas.openxmlformats.org/officeDocument/2006/relationships/hyperlink" Target="https://smaildell.ru/catalog/suvenirnye-tarelki/suvenirnaya-tarelka-panno-na-podstavke-dvorcovyi-most-m-1/?color=bez-cvetov" TargetMode="External"/><Relationship Id="rId410" Type="http://schemas.openxmlformats.org/officeDocument/2006/relationships/hyperlink" Target="https://smaildell.ru/catalog/suvenirnye-tarelki/suvenirnaya-tarelka-panno-na-podstavke-dvorcovyi-most-m-4/?color=bez-cvetov" TargetMode="External"/><Relationship Id="rId411" Type="http://schemas.openxmlformats.org/officeDocument/2006/relationships/hyperlink" Target="https://smaildell.ru/catalog/suvenirnye-tarelki/suvenirnaya-tarelka-panno-na-podstavke-dvorcovyi-most-m-8/?color=bez-cvetov" TargetMode="External"/><Relationship Id="rId412" Type="http://schemas.openxmlformats.org/officeDocument/2006/relationships/hyperlink" Target="https://smaildell.ru/catalog/suvenirnye-tarelki/suvenirnaya-tarelka-panno-na-podstavke-isaakievskii-sobor-i-11/?color=bez-cvetov" TargetMode="External"/><Relationship Id="rId413" Type="http://schemas.openxmlformats.org/officeDocument/2006/relationships/hyperlink" Target="https://smaildell.ru/catalog/suvenirnye-tarelki/suvenirnaya-tarelka-panno-na-podstavke-isaakievskii-sobor-i-44/?color=bez-cvetov" TargetMode="External"/><Relationship Id="rId414" Type="http://schemas.openxmlformats.org/officeDocument/2006/relationships/hyperlink" Target="https://smaildell.ru/catalog/suvenirnye-tarelki/suvenirnaya-tarelka-panno-na-podstavke-isaakievskii-sobor-i-88/?color=bez-cvetov" TargetMode="External"/><Relationship Id="rId415" Type="http://schemas.openxmlformats.org/officeDocument/2006/relationships/hyperlink" Target="https://smaildell.ru/catalog/suvenirnye-tarelki/suvenirnaya-tarelka-panno-na-podstavke-dostoprimechatelnosti-sankt-peterburga-kollazh-a-11/?color=bez-cvetov" TargetMode="External"/><Relationship Id="rId416" Type="http://schemas.openxmlformats.org/officeDocument/2006/relationships/hyperlink" Target="https://smaildell.ru/catalog/suvenirnye-tarelki/suvenirnaya-tarelka-panno-na-podstavke-dostoprimechatelnosti-sankt-peterburga-kollazh-a-44/?color=bez-cvetov" TargetMode="External"/><Relationship Id="rId417" Type="http://schemas.openxmlformats.org/officeDocument/2006/relationships/hyperlink" Target="https://smaildell.ru/catalog/suvenirnye-tarelki/suvenirnaya-tarelka-panno-na-podstavke-dostoprimechatelnosti-sankt-peterburga-kollazh-a-88/?color=bez-cvetov" TargetMode="External"/><Relationship Id="rId418" Type="http://schemas.openxmlformats.org/officeDocument/2006/relationships/hyperlink" Target="https://smaildell.ru/catalog/suvenirnye-tarelki/suvenirnaya-tarelka-panno-na-podstavke-dostoprimechatelnosti-sankt-peterburga-kollazh-m-11/?color=bez-cvetov" TargetMode="External"/><Relationship Id="rId419" Type="http://schemas.openxmlformats.org/officeDocument/2006/relationships/hyperlink" Target="https://smaildell.ru/catalog/suvenirnye-tarelki/suvenirnaya-tarelka-panno-na-podstavke-dostoprimechatelnosti-sankt-peterburga-kollazh-m-44a/?color=bez-cvetov" TargetMode="External"/><Relationship Id="rId420" Type="http://schemas.openxmlformats.org/officeDocument/2006/relationships/hyperlink" Target="https://smaildell.ru/catalog/suvenirnye-tarelki/suvenirnaya-tarelka-panno-na-podstavke-dostoprimechatelnosti-sankt-peterburga-kollazh-m-88/?color=bez-cvetov" TargetMode="External"/><Relationship Id="rId421" Type="http://schemas.openxmlformats.org/officeDocument/2006/relationships/hyperlink" Target="https://smaildell.ru/catalog/suvenirnye-tarelki/suvenirnaya-tarelka-panno-na-podstavke-spas-na-krovi-malaya-s-11/?color=bez-cvetov" TargetMode="External"/><Relationship Id="rId422" Type="http://schemas.openxmlformats.org/officeDocument/2006/relationships/hyperlink" Target="https://smaildell.ru/catalog/suvenirnye-tarelki/suvenirnaya-tarelka-panno-na-podstavke-spas-na-krovi-malaya-s-44/?color=bez-cvetov" TargetMode="External"/><Relationship Id="rId423" Type="http://schemas.openxmlformats.org/officeDocument/2006/relationships/hyperlink" Target="https://smaildell.ru/catalog/suvenirnye-tarelki/suvenirnaya-tarelka-panno-na-podstavke-spas-na-krovi-malaya-s-88/?color=bez-cvetov" TargetMode="External"/><Relationship Id="rId424" Type="http://schemas.openxmlformats.org/officeDocument/2006/relationships/hyperlink" Target="https://smaildell.ru/catalog/suvenirnye-tarelki/suvenirnaya-tarelka-panno-na-podstavke-spas-na-krovi-malaya-s-4/?color=bez-cvetov" TargetMode="External"/><Relationship Id="rId425" Type="http://schemas.openxmlformats.org/officeDocument/2006/relationships/hyperlink" Target="https://smaildell.ru/catalog/suvenirnye-tarelki/suvenirnaya-tarelka-panno-na-podstavke-spas-na-krovi-malaya-s-8/?color=bez-cvetov" TargetMode="External"/><Relationship Id="rId426" Type="http://schemas.openxmlformats.org/officeDocument/2006/relationships/hyperlink" Target="https://smaildell.ru/catalog/suvenirnye-tarelki/suvenirnaya-tarelka-panno-na-podstavke-isaakievskii-sobor-malaya-i-1/?color=bez-cvetov" TargetMode="External"/><Relationship Id="rId427" Type="http://schemas.openxmlformats.org/officeDocument/2006/relationships/hyperlink" Target="https://smaildell.ru/catalog/suvenirnye-tarelki/suvenirnaya-tarelka-panno-na-podstavke-isaakievskii-sobor-malaya-i-4/?color=bez-cvetov" TargetMode="External"/><Relationship Id="rId428" Type="http://schemas.openxmlformats.org/officeDocument/2006/relationships/hyperlink" Target="https://smaildell.ru/catalog/suvenirnye-tarelki/suvenirnaya-tarelka-panno-na-podstavke-isaakievskii-sobor-malaya-i-8/?color=bez-cvetov" TargetMode="External"/><Relationship Id="rId429" Type="http://schemas.openxmlformats.org/officeDocument/2006/relationships/hyperlink" Target="https://smaildell.ru/catalog/suvenirnye-tarelki/suvenirnaya-tarelka-panno-na-podstavke-spas-na-krovi-i-grifony-malaya-i-11/?color=bez-cvetov" TargetMode="External"/><Relationship Id="rId430" Type="http://schemas.openxmlformats.org/officeDocument/2006/relationships/hyperlink" Target="https://smaildell.ru/catalog/suvenirnye-tarelki/suvenirnaya-tarelka-panno-na-podstavke-spas-na-krovi-i-grifony-malaya-i-44/?color=bez-cvetov" TargetMode="External"/><Relationship Id="rId431" Type="http://schemas.openxmlformats.org/officeDocument/2006/relationships/hyperlink" Target="https://smaildell.ru/catalog/suvenirnye-tarelki/suvenirnaya-tarelka-panno-na-podstavke-spas-na-krovi-i-grifony-malaya-i-88/?color=bez-cvetov" TargetMode="External"/><Relationship Id="rId432" Type="http://schemas.openxmlformats.org/officeDocument/2006/relationships/hyperlink" Target="https://smaildell.ru/catalog/suvenirnye-tarelki/suvenirnaya-tarelka-panno-na-podstavke-dvorcovyi-most-malaya-m-1/?color=bez-cvetov" TargetMode="External"/><Relationship Id="rId433" Type="http://schemas.openxmlformats.org/officeDocument/2006/relationships/hyperlink" Target="https://smaildell.ru/catalog/suvenirnye-tarelki/suvenirnaya-tarelka-panno-na-podstavke-dvorcovyi-most-malaya-m-4/?color=bez-cvetov" TargetMode="External"/><Relationship Id="rId434" Type="http://schemas.openxmlformats.org/officeDocument/2006/relationships/hyperlink" Target="https://smaildell.ru/catalog/suvenirnye-tarelki/suvenirnaya-tarelka-panno-na-podstavke-dostoprimechatelnosti-sankt-peterburga-kollazh-malaya-m-11/?color=bez-cvetov" TargetMode="External"/><Relationship Id="rId435" Type="http://schemas.openxmlformats.org/officeDocument/2006/relationships/hyperlink" Target="https://smaildell.ru/catalog/suvenirnye-tarelki/suvenirnaya-tarelka-panno-na-podstavke-dostoprimechatelnosti-sankt-peterburga-kollazh-malaya-m-44/?color=bez-cvetov" TargetMode="External"/><Relationship Id="rId436" Type="http://schemas.openxmlformats.org/officeDocument/2006/relationships/hyperlink" Target="https://smaildell.ru/catalog/suvenirnye-tarelki/suvenirnaya-tarelka-panno-na-podstavke-mednyi-vsadnik-malaya-v-1/?color=bez-cvetov" TargetMode="External"/><Relationship Id="rId437" Type="http://schemas.openxmlformats.org/officeDocument/2006/relationships/hyperlink" Target="https://smaildell.ru/catalog/suvenirnye-tarelki/suvenirnaya-tarelka-panno-na-podstavke-mednyi-vsadnik-malaya-v-4/?color=bez-cvetov" TargetMode="External"/><Relationship Id="rId438" Type="http://schemas.openxmlformats.org/officeDocument/2006/relationships/hyperlink" Target="https://smaildell.ru/catalog/suvenirnye-tarelki/suvenirnaya-tarelka-panno-na-podstavke-mednyi-vsadnik-malaya-v-8/?color=bez-cvetov" TargetMode="External"/><Relationship Id="rId439" Type="http://schemas.openxmlformats.org/officeDocument/2006/relationships/hyperlink" Target="https://smaildell.ru/catalog/cherepa/otkryvayushayasya-pepelnica-cherep-v-shapke/?color=bez-cvetov" TargetMode="External"/><Relationship Id="rId440" Type="http://schemas.openxmlformats.org/officeDocument/2006/relationships/hyperlink" Target="https://smaildell.ru/catalog/cherepa/otkryvayushayasya-pepelnica-cherep-odnoglazogo-pirata-bolshoi/?color=bez-cvetov" TargetMode="External"/><Relationship Id="rId441" Type="http://schemas.openxmlformats.org/officeDocument/2006/relationships/hyperlink" Target="https://smaildell.ru/catalog/cherepa/otkryvayushayasya-pepelnica-cherep-s-kistyami/?color=bez-cvetov" TargetMode="External"/><Relationship Id="rId442" Type="http://schemas.openxmlformats.org/officeDocument/2006/relationships/hyperlink" Target="https://smaildell.ru/catalog/cherepa/otkryvayushayasya-pepelnica-cherep-pirata/?color=bez-cvetov" TargetMode="External"/><Relationship Id="rId443" Type="http://schemas.openxmlformats.org/officeDocument/2006/relationships/hyperlink" Target="https://smaildell.ru/catalog/cherepa/otkryvayushayasya-pepelnica-cherep-v-bandana/?color=bez-cvetov" TargetMode="External"/><Relationship Id="rId444" Type="http://schemas.openxmlformats.org/officeDocument/2006/relationships/hyperlink" Target="https://smaildell.ru/catalog/cherepa/otkryvayushayasya-pepelnica-cherep-bednyi-iorik-srednii/?color=bez-cvetov" TargetMode="External"/><Relationship Id="rId445" Type="http://schemas.openxmlformats.org/officeDocument/2006/relationships/hyperlink" Target="https://smaildell.ru/catalog/cherepa/otkryvayushayasya-pepelnica-cherep-bednyi-iorik-malyi/?color=bez-cvetov" TargetMode="External"/><Relationship Id="rId446" Type="http://schemas.openxmlformats.org/officeDocument/2006/relationships/hyperlink" Target="https://smaildell.ru/catalog/cherepa/otkryvayushayasya-pepelnica-cherep-bednyi-iorik-bolshoi/?color=bez-cvetov" TargetMode="External"/><Relationship Id="rId447" Type="http://schemas.openxmlformats.org/officeDocument/2006/relationships/hyperlink" Target="https://smaildell.ru/catalog/cherepa/pepelnica-pentagramma/?color=bez-cvetov" TargetMode="External"/><Relationship Id="rId448" Type="http://schemas.openxmlformats.org/officeDocument/2006/relationships/hyperlink" Target="https://smaildell.ru/catalog/cherepa/pepelnica-s-cherepami-i-kostyami/?color=bez-cvetov" TargetMode="External"/><Relationship Id="rId449" Type="http://schemas.openxmlformats.org/officeDocument/2006/relationships/hyperlink" Target="https://smaildell.ru/catalog/cherepa/pepelnica-s-cherepami-i-kostyami-ogon/?color=bez-cvetov" TargetMode="External"/><Relationship Id="rId450" Type="http://schemas.openxmlformats.org/officeDocument/2006/relationships/hyperlink" Target="https://smaildell.ru/catalog/keramika/statuetka-koshka-sonya-1/?color=bez-cvetov" TargetMode="External"/><Relationship Id="rId451" Type="http://schemas.openxmlformats.org/officeDocument/2006/relationships/hyperlink" Target="https://smaildell.ru/catalog/keramika/statuetka-koshka-sonya-2/?color=bez-cvetov" TargetMode="External"/><Relationship Id="rId452" Type="http://schemas.openxmlformats.org/officeDocument/2006/relationships/hyperlink" Target="https://smaildell.ru/catalog/keramika/statuetka-koshka-sonya-3/?color=bez-cvetov" TargetMode="External"/><Relationship Id="rId453" Type="http://schemas.openxmlformats.org/officeDocument/2006/relationships/hyperlink" Target="https://smaildell.ru/catalog/keramika/statuetka-koshka-sonya-4/?color=bez-cvetov" TargetMode="External"/><Relationship Id="rId454" Type="http://schemas.openxmlformats.org/officeDocument/2006/relationships/hyperlink" Target="https://smaildell.ru/catalog/keramika/statuetka-koshka-sonya-6/?color=bez-cvetov" TargetMode="External"/><Relationship Id="rId455" Type="http://schemas.openxmlformats.org/officeDocument/2006/relationships/hyperlink" Target="https://smaildell.ru/catalog/keramika/statuetka-koshka-sonya-7/?color=bez-cvetov" TargetMode="External"/><Relationship Id="rId456" Type="http://schemas.openxmlformats.org/officeDocument/2006/relationships/hyperlink" Target="https://smaildell.ru/catalog/keramika/statuetka-koshka-sonya-8/?color=bez-cvetov" TargetMode="External"/><Relationship Id="rId457" Type="http://schemas.openxmlformats.org/officeDocument/2006/relationships/hyperlink" Target="https://smaildell.ru/catalog/keramika/statuetka-kot-senya-1/?color=bez-cvetov" TargetMode="External"/><Relationship Id="rId458" Type="http://schemas.openxmlformats.org/officeDocument/2006/relationships/hyperlink" Target="https://smaildell.ru/catalog/keramika/statuetka-kot-senya-2/?color=bez-cvetov" TargetMode="External"/><Relationship Id="rId459" Type="http://schemas.openxmlformats.org/officeDocument/2006/relationships/hyperlink" Target="https://smaildell.ru/catalog/keramika/statuetka-kot-senya-3/?color=bez-cvetov" TargetMode="External"/><Relationship Id="rId460" Type="http://schemas.openxmlformats.org/officeDocument/2006/relationships/hyperlink" Target="https://smaildell.ru/catalog/keramika/statuetka-kot-senya-4/?color=bez-cvetov" TargetMode="External"/><Relationship Id="rId461" Type="http://schemas.openxmlformats.org/officeDocument/2006/relationships/hyperlink" Target="https://smaildell.ru/catalog/keramika/statuetka-kot-senya-6/?color=bez-cvetov" TargetMode="External"/><Relationship Id="rId462" Type="http://schemas.openxmlformats.org/officeDocument/2006/relationships/hyperlink" Target="https://smaildell.ru/catalog/keramika/statuetka-kot-senya-7/?color=bez-cvetov" TargetMode="External"/><Relationship Id="rId463" Type="http://schemas.openxmlformats.org/officeDocument/2006/relationships/hyperlink" Target="https://smaildell.ru/catalog/keramika/statuetka-kot-senya-8/?color=bez-cvetov" TargetMode="External"/><Relationship Id="rId464" Type="http://schemas.openxmlformats.org/officeDocument/2006/relationships/hyperlink" Target="https://smaildell.ru/catalog/keramika/statuetka-kot-nyrok-8/?color=bez-cvetov" TargetMode="External"/><Relationship Id="rId465" Type="http://schemas.openxmlformats.org/officeDocument/2006/relationships/hyperlink" Target="https://smaildell.ru/catalog/keramika/statuetka-kot-nyrok-1/?color=bez-cvetov" TargetMode="External"/><Relationship Id="rId466" Type="http://schemas.openxmlformats.org/officeDocument/2006/relationships/hyperlink" Target="https://smaildell.ru/catalog/keramika/statuetka-kot-nyrok-2/?color=bez-cvetov" TargetMode="External"/><Relationship Id="rId467" Type="http://schemas.openxmlformats.org/officeDocument/2006/relationships/hyperlink" Target="https://smaildell.ru/catalog/keramika/statuetka-kot-nyrok-4/?color=bez-cvetov" TargetMode="External"/><Relationship Id="rId468" Type="http://schemas.openxmlformats.org/officeDocument/2006/relationships/hyperlink" Target="https://smaildell.ru/catalog/keramika/statuetka-kot-nyrok-3/?color=bez-cvetov" TargetMode="External"/><Relationship Id="rId469" Type="http://schemas.openxmlformats.org/officeDocument/2006/relationships/hyperlink" Target="https://smaildell.ru/catalog/keramika/statuetka-kot-nyrok-7/?color=bez-cvetov" TargetMode="External"/><Relationship Id="rId470" Type="http://schemas.openxmlformats.org/officeDocument/2006/relationships/hyperlink" Target="https://smaildell.ru/catalog/keramika/statuetka-kot-shalun-1/?color=bez-cvetov" TargetMode="External"/><Relationship Id="rId471" Type="http://schemas.openxmlformats.org/officeDocument/2006/relationships/hyperlink" Target="https://smaildell.ru/catalog/keramika/statuetka-kot-shalun-2/?color=bez-cvetov" TargetMode="External"/><Relationship Id="rId472" Type="http://schemas.openxmlformats.org/officeDocument/2006/relationships/hyperlink" Target="https://smaildell.ru/catalog/keramika/statuetka-kot-shalun-3/?color=bez-cvetov" TargetMode="External"/><Relationship Id="rId473" Type="http://schemas.openxmlformats.org/officeDocument/2006/relationships/hyperlink" Target="https://smaildell.ru/catalog/keramika/statuetka-kot-shalun-4/?color=bez-cvetov" TargetMode="External"/><Relationship Id="rId474" Type="http://schemas.openxmlformats.org/officeDocument/2006/relationships/hyperlink" Target="https://smaildell.ru/catalog/keramika/statuetka-kot-shalun-7/?color=bez-cvetov" TargetMode="External"/><Relationship Id="rId475" Type="http://schemas.openxmlformats.org/officeDocument/2006/relationships/hyperlink" Target="https://smaildell.ru/catalog/keramika/statuetka-kot-shalun-6/?color=bez-cvetov" TargetMode="External"/><Relationship Id="rId476" Type="http://schemas.openxmlformats.org/officeDocument/2006/relationships/hyperlink" Target="https://smaildell.ru/catalog/keramika/statuetka-kot-shalun-8/?color=bez-cvetov" TargetMode="External"/><Relationship Id="rId477" Type="http://schemas.openxmlformats.org/officeDocument/2006/relationships/hyperlink" Target="https://smaildell.ru/catalog/keramika/statuetka-vlyublennye-golubi-1/?color=bez-cvetov" TargetMode="External"/><Relationship Id="rId478" Type="http://schemas.openxmlformats.org/officeDocument/2006/relationships/hyperlink" Target="https://smaildell.ru/catalog/keramika/statuetka-kopilka-kot-lelik-6/?color=bez-cvetov" TargetMode="External"/><Relationship Id="rId479" Type="http://schemas.openxmlformats.org/officeDocument/2006/relationships/hyperlink" Target="https://smaildell.ru/catalog/keramika/statuetka-kopilka-kot-lyolik-7/?color=bez-cvetov" TargetMode="External"/><Relationship Id="rId480" Type="http://schemas.openxmlformats.org/officeDocument/2006/relationships/hyperlink" Target="https://smaildell.ru/catalog/keramika/statuetka-kopilka-kot-lyolik-1/?color=bez-cvetov" TargetMode="External"/><Relationship Id="rId481" Type="http://schemas.openxmlformats.org/officeDocument/2006/relationships/hyperlink" Target="https://smaildell.ru/catalog/keramika/statuetka-kopilka-kot-lyolik-2/?color=bez-cvetov" TargetMode="External"/><Relationship Id="rId482" Type="http://schemas.openxmlformats.org/officeDocument/2006/relationships/hyperlink" Target="https://smaildell.ru/catalog/keramika/statuetka-kopilka-kot-lyolik-3/?color=bez-cvetov" TargetMode="External"/><Relationship Id="rId483" Type="http://schemas.openxmlformats.org/officeDocument/2006/relationships/hyperlink" Target="https://smaildell.ru/catalog/keramika/statuetka-kopilka-kot-lyolik-4/?color=bez-cvetov" TargetMode="External"/><Relationship Id="rId484" Type="http://schemas.openxmlformats.org/officeDocument/2006/relationships/hyperlink" Target="https://smaildell.ru/catalog/keramika/statuetka-kopilka-kot-pers-1/?color=bez-cvetov" TargetMode="External"/><Relationship Id="rId485" Type="http://schemas.openxmlformats.org/officeDocument/2006/relationships/hyperlink" Target="https://smaildell.ru/catalog/keramika/statuetka-kopilka-kot-pers-2/?color=bez-cvetov" TargetMode="External"/><Relationship Id="rId486" Type="http://schemas.openxmlformats.org/officeDocument/2006/relationships/hyperlink" Target="https://smaildell.ru/catalog/keramika/statuetka-kopilka-kot-pers-3/?color=bez-cvetov" TargetMode="External"/><Relationship Id="rId487" Type="http://schemas.openxmlformats.org/officeDocument/2006/relationships/hyperlink" Target="https://smaildell.ru/catalog/keramika/statuetka-kopilka-kot-pers-4/?color=bez-cvetov" TargetMode="External"/><Relationship Id="rId488" Type="http://schemas.openxmlformats.org/officeDocument/2006/relationships/hyperlink" Target="https://smaildell.ru/catalog/keramika/statuetka-kopilka-kot-pers-6/?color=bez-cvetov" TargetMode="External"/><Relationship Id="rId489" Type="http://schemas.openxmlformats.org/officeDocument/2006/relationships/hyperlink" Target="https://smaildell.ru/catalog/keramika/statuetka-kopilka-kot-pers-7/?color=bez-cvetov" TargetMode="External"/><Relationship Id="rId490" Type="http://schemas.openxmlformats.org/officeDocument/2006/relationships/hyperlink" Target="https://smaildell.ru/catalog/keramika/statuetka-kopilka-kot-pers-8/?color=bez-cvetov" TargetMode="External"/><Relationship Id="rId491" Type="http://schemas.openxmlformats.org/officeDocument/2006/relationships/hyperlink" Target="https://smaildell.ru/catalog/keramika/statuetka-kopilka-kot-timosha-1/?color=bez-cvetov" TargetMode="External"/><Relationship Id="rId492" Type="http://schemas.openxmlformats.org/officeDocument/2006/relationships/hyperlink" Target="https://smaildell.ru/catalog/keramika/statuetka-kopilka-kot-timosha-2/?color=bez-cvetov" TargetMode="External"/><Relationship Id="rId493" Type="http://schemas.openxmlformats.org/officeDocument/2006/relationships/hyperlink" Target="https://smaildell.ru/catalog/keramika/statuetka-kopilka-kot-timosha-3/?color=bez-cvetov" TargetMode="External"/><Relationship Id="rId494" Type="http://schemas.openxmlformats.org/officeDocument/2006/relationships/hyperlink" Target="https://smaildell.ru/catalog/keramika/statuetka-kopilka-kto-timosha-4/?color=bez-cvetov" TargetMode="External"/><Relationship Id="rId495" Type="http://schemas.openxmlformats.org/officeDocument/2006/relationships/hyperlink" Target="https://smaildell.ru/catalog/keramika/statuetka-kopilka-kot-timosha-8/?color=bez-cvetov" TargetMode="External"/><Relationship Id="rId496" Type="http://schemas.openxmlformats.org/officeDocument/2006/relationships/hyperlink" Target="https://smaildell.ru/catalog/keramika/statuetki-kot-i-koshka-kit-i-ket-2/?color=bez-cvetov" TargetMode="External"/><Relationship Id="rId497" Type="http://schemas.openxmlformats.org/officeDocument/2006/relationships/hyperlink" Target="https://smaildell.ru/catalog/keramika/statuetka-kot-i-koshka-kit-i-ket-3/?color=bez-cvetov" TargetMode="External"/><Relationship Id="rId498" Type="http://schemas.openxmlformats.org/officeDocument/2006/relationships/hyperlink" Target="https://smaildell.ru/catalog/keramika/statuetka-kot-i-koshka-kit-i-ket-4/?color=bez-cvetov" TargetMode="External"/><Relationship Id="rId499" Type="http://schemas.openxmlformats.org/officeDocument/2006/relationships/hyperlink" Target="https://smaildell.ru/catalog/keramika/statuetki-kot-i-koshka-kit-i-ket-1/?color=bez-cvetov" TargetMode="External"/><Relationship Id="rId500" Type="http://schemas.openxmlformats.org/officeDocument/2006/relationships/hyperlink" Target="https://smaildell.ru/catalog/keramika/statuetki-kot-i-koshka-kit-i-ket-7/?color=bez-cvetov" TargetMode="External"/><Relationship Id="rId501" Type="http://schemas.openxmlformats.org/officeDocument/2006/relationships/hyperlink" Target="https://smaildell.ru/catalog/keramika/statuetki-kot-i-koshka-kit-i-ket-6/?color=bez-cvetov" TargetMode="External"/><Relationship Id="rId502" Type="http://schemas.openxmlformats.org/officeDocument/2006/relationships/hyperlink" Target="https://smaildell.ru/catalog/keramika/statuetki-kot-i-koshka-kit-i-ket-8/?color=bez-cvetov" TargetMode="External"/><Relationship Id="rId503" Type="http://schemas.openxmlformats.org/officeDocument/2006/relationships/hyperlink" Target="https://smaildell.ru/catalog/keramika/statuetka-kopilka-kotenok-gaff-4/?color=bez-cvetov" TargetMode="External"/><Relationship Id="rId504" Type="http://schemas.openxmlformats.org/officeDocument/2006/relationships/hyperlink" Target="https://smaildell.ru/catalog/keramika/statuetka-kopilka-kotenok-gaff-6/?color=bez-cvetov" TargetMode="External"/><Relationship Id="rId505" Type="http://schemas.openxmlformats.org/officeDocument/2006/relationships/hyperlink" Target="https://smaildell.ru/catalog/keramika/statuetka-kopilka-kotenok-gaff-1/?color=bez-cvetov" TargetMode="External"/><Relationship Id="rId506" Type="http://schemas.openxmlformats.org/officeDocument/2006/relationships/hyperlink" Target="https://smaildell.ru/catalog/keramika/statuetka-kopilka-kotenok-gaff-2/?color=bez-cvetov" TargetMode="External"/><Relationship Id="rId507" Type="http://schemas.openxmlformats.org/officeDocument/2006/relationships/hyperlink" Target="https://smaildell.ru/catalog/keramika/statuetka-kopilka-kotenok-gaff-3/?color=bez-cvetov" TargetMode="External"/><Relationship Id="rId508" Type="http://schemas.openxmlformats.org/officeDocument/2006/relationships/hyperlink" Target="https://smaildell.ru/catalog/keramika/statuetka-kopilka-kotenok-gaff-7/?color=bez-cvetov" TargetMode="External"/><Relationship Id="rId509" Type="http://schemas.openxmlformats.org/officeDocument/2006/relationships/hyperlink" Target="https://smaildell.ru/catalog/keramika/statuetka-kopilka-kotenok-gaff-8/?color=bez-cvetov" TargetMode="External"/><Relationship Id="rId510" Type="http://schemas.openxmlformats.org/officeDocument/2006/relationships/hyperlink" Target="https://smaildell.ru/catalog/keramika/statuetka-kopilka-kot-filya-1/?color=bez-cvetov" TargetMode="External"/><Relationship Id="rId511" Type="http://schemas.openxmlformats.org/officeDocument/2006/relationships/hyperlink" Target="https://smaildell.ru/catalog/keramika/statuetka-kopilka-kot-filya-2/?color=bez-cvetov" TargetMode="External"/><Relationship Id="rId512" Type="http://schemas.openxmlformats.org/officeDocument/2006/relationships/hyperlink" Target="https://smaildell.ru/catalog/keramika/statuetka-kopilka-kot-filya-3/?color=bez-cvetov" TargetMode="External"/><Relationship Id="rId513" Type="http://schemas.openxmlformats.org/officeDocument/2006/relationships/hyperlink" Target="https://smaildell.ru/catalog/keramika/statuetka-kopilka-kot-filya-4/?color=bez-cvetov" TargetMode="External"/><Relationship Id="rId514" Type="http://schemas.openxmlformats.org/officeDocument/2006/relationships/hyperlink" Target="https://smaildell.ru/catalog/keramika/statuetka-kopilka-kot-filya-5/?color=bez-cvetov" TargetMode="External"/><Relationship Id="rId515" Type="http://schemas.openxmlformats.org/officeDocument/2006/relationships/hyperlink" Target="https://smaildell.ru/catalog/keramika/statuetka-kopilka-kot-filya-8/?color=bez-cvetov" TargetMode="External"/><Relationship Id="rId516" Type="http://schemas.openxmlformats.org/officeDocument/2006/relationships/hyperlink" Target="https://smaildell.ru/catalog/keramika/statuetka-kopilka-kot-murlyka-1/?color=bez-cvetov" TargetMode="External"/><Relationship Id="rId517" Type="http://schemas.openxmlformats.org/officeDocument/2006/relationships/hyperlink" Target="https://smaildell.ru/catalog/keramika/statuetka-kopilka-kot-murlyka-2/?color=bez-cvetov" TargetMode="External"/><Relationship Id="rId518" Type="http://schemas.openxmlformats.org/officeDocument/2006/relationships/hyperlink" Target="https://smaildell.ru/catalog/keramika/statuetka-kopilka-kot-murlyka-3/?color=bez-cvetov" TargetMode="External"/><Relationship Id="rId519" Type="http://schemas.openxmlformats.org/officeDocument/2006/relationships/hyperlink" Target="https://smaildell.ru/catalog/keramika/statuetka-kopilka-kot-murlyka-8/?color=bez-cvetov" TargetMode="External"/><Relationship Id="rId520" Type="http://schemas.openxmlformats.org/officeDocument/2006/relationships/hyperlink" Target="https://smaildell.ru/catalog/keramika/statuetka-kopilka-kot-murlyka-4/?color=bez-cvetov" TargetMode="External"/><Relationship Id="rId521" Type="http://schemas.openxmlformats.org/officeDocument/2006/relationships/hyperlink" Target="https://smaildell.ru/catalog/keramika/statuetka-vlyublennye-koty-1/?color=bez-cvetov" TargetMode="External"/><Relationship Id="rId522" Type="http://schemas.openxmlformats.org/officeDocument/2006/relationships/hyperlink" Target="https://smaildell.ru/catalog/keramika/statuetka-vlyublennye-koty-2/?color=bez-cvetov" TargetMode="External"/><Relationship Id="rId523" Type="http://schemas.openxmlformats.org/officeDocument/2006/relationships/hyperlink" Target="https://smaildell.ru/catalog/keramika/statuetka-vlyublennye-koty-3/?color=bez-cvetov" TargetMode="External"/><Relationship Id="rId524" Type="http://schemas.openxmlformats.org/officeDocument/2006/relationships/hyperlink" Target="https://smaildell.ru/catalog/keramika/statuetka-vlyublennye-koty-4/?color=bez-cvetov" TargetMode="External"/><Relationship Id="rId525" Type="http://schemas.openxmlformats.org/officeDocument/2006/relationships/hyperlink" Target="https://smaildell.ru/catalog/keramika/statuetka-vlyublennye-koty-6/?color=bez-cvetov" TargetMode="External"/><Relationship Id="rId526" Type="http://schemas.openxmlformats.org/officeDocument/2006/relationships/hyperlink" Target="https://smaildell.ru/catalog/keramika/statuetka-vlyublennye-koty-7/?color=bez-cvetov" TargetMode="External"/><Relationship Id="rId527" Type="http://schemas.openxmlformats.org/officeDocument/2006/relationships/hyperlink" Target="https://smaildell.ru/catalog/keramika/statuetka-vlyublennye-koty-8/?color=bez-cvetov" TargetMode="External"/><Relationship Id="rId528" Type="http://schemas.openxmlformats.org/officeDocument/2006/relationships/hyperlink" Target="https://smaildell.ru/catalog/keramika/statuetka-kopilka-kot-kosharik-2/?color=bez-cvetov" TargetMode="External"/><Relationship Id="rId529" Type="http://schemas.openxmlformats.org/officeDocument/2006/relationships/hyperlink" Target="https://smaildell.ru/catalog/keramika/statuetka-kopilka-kot-kosharik-1/?color=bez-cvetov" TargetMode="External"/><Relationship Id="rId530" Type="http://schemas.openxmlformats.org/officeDocument/2006/relationships/hyperlink" Target="https://smaildell.ru/catalog/keramika/statuetka-kopilka-kot-kosharik-3/?color=bez-cvetov" TargetMode="External"/><Relationship Id="rId531" Type="http://schemas.openxmlformats.org/officeDocument/2006/relationships/hyperlink" Target="https://smaildell.ru/catalog/keramika/statuetka-kopilka-kot-kosharik-4/?color=bez-cvetov" TargetMode="External"/><Relationship Id="rId532" Type="http://schemas.openxmlformats.org/officeDocument/2006/relationships/hyperlink" Target="https://smaildell.ru/catalog/keramika/statuetka-kopilka-kot-kosharik-8/?color=bez-cvetov" TargetMode="External"/><Relationship Id="rId533" Type="http://schemas.openxmlformats.org/officeDocument/2006/relationships/hyperlink" Target="https://smaildell.ru/catalog/keramika/statuetka-kopilka-kot-vasyok-8/?color=bez-cvetov" TargetMode="External"/><Relationship Id="rId534" Type="http://schemas.openxmlformats.org/officeDocument/2006/relationships/hyperlink" Target="https://smaildell.ru/catalog/keramika/statuetka-kopilka-lisichka-8/?color=bez-cvetov" TargetMode="External"/><Relationship Id="rId535" Type="http://schemas.openxmlformats.org/officeDocument/2006/relationships/hyperlink" Target="https://smaildell.ru/catalog/keramika/statuetka-kopilka-delfin-9/?color=bez-cvet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3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5" style="1" customWidth="1"/>
    <col min="2" max="2" width="8" customWidth="1"/>
    <col min="3" max="3" width="97" customWidth="1"/>
    <col min="4" max="4" width="15" customWidth="1"/>
    <col min="5" max="5" width="8" customWidth="1"/>
    <col min="6" max="6" width="7" style="2" customWidth="1"/>
  </cols>
  <sheetData>
    <row r="1" spans="1:6" x14ac:dyDescent="0.25">
      <c r="A1" s="3" t="s">
        <v>0</v>
      </c>
      <c r="B1" s="3"/>
      <c r="C1" s="3"/>
      <c r="D1" s="3"/>
      <c r="E1" s="3"/>
      <c r="F1" s="3"/>
    </row>
    <row r="2" spans="1:6" s="4" customFormat="1" x14ac:dyDescent="0.2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pans="1:6" x14ac:dyDescent="0.25">
      <c r="A3" s="8" t="s">
        <v>7</v>
      </c>
      <c r="B3" s="8"/>
      <c r="C3" s="8"/>
      <c r="D3" s="8"/>
      <c r="E3" s="8"/>
      <c r="F3" s="8"/>
    </row>
    <row r="4" spans="1:6" x14ac:dyDescent="0.25">
      <c r="A4" s="9" t="s">
        <v>8</v>
      </c>
      <c r="B4" s="10">
        <f>text("100-7","000")</f>
      </c>
      <c r="C4" s="10" t="s">
        <v>9</v>
      </c>
      <c r="D4" s="10" t="s">
        <v>10</v>
      </c>
      <c r="E4" s="10" t="s">
        <v>11</v>
      </c>
      <c r="F4" s="11">
        <v>550</v>
      </c>
    </row>
    <row r="5" spans="1:6" x14ac:dyDescent="0.25">
      <c r="A5" s="9" t="s">
        <v>12</v>
      </c>
      <c r="B5" s="10">
        <f>text("101-13","000")</f>
      </c>
      <c r="C5" s="10" t="s">
        <v>13</v>
      </c>
      <c r="D5" s="10" t="s">
        <v>14</v>
      </c>
      <c r="E5" s="10" t="s">
        <v>15</v>
      </c>
      <c r="F5" s="11">
        <v>450</v>
      </c>
    </row>
    <row r="6" spans="1:6" x14ac:dyDescent="0.25">
      <c r="A6" s="9" t="s">
        <v>16</v>
      </c>
      <c r="B6" s="10">
        <f>text("102","000")</f>
      </c>
      <c r="C6" s="10" t="s">
        <v>17</v>
      </c>
      <c r="D6" s="10" t="s">
        <v>18</v>
      </c>
      <c r="E6" s="10" t="s">
        <v>19</v>
      </c>
      <c r="F6" s="11">
        <v>450</v>
      </c>
    </row>
    <row r="7" spans="1:6" x14ac:dyDescent="0.25">
      <c r="A7" s="9" t="s">
        <v>20</v>
      </c>
      <c r="B7" s="10">
        <f>text("103","000")</f>
      </c>
      <c r="C7" s="10" t="s">
        <v>21</v>
      </c>
      <c r="D7" s="10" t="s">
        <v>18</v>
      </c>
      <c r="E7" s="10" t="s">
        <v>22</v>
      </c>
      <c r="F7" s="11">
        <v>650</v>
      </c>
    </row>
    <row r="8" spans="1:6" x14ac:dyDescent="0.25">
      <c r="A8" s="9" t="s">
        <v>23</v>
      </c>
      <c r="B8" s="10">
        <f>text("103-7","000")</f>
      </c>
      <c r="C8" s="10" t="s">
        <v>21</v>
      </c>
      <c r="D8" s="10" t="s">
        <v>10</v>
      </c>
      <c r="E8" s="10" t="s">
        <v>22</v>
      </c>
      <c r="F8" s="11">
        <v>650</v>
      </c>
    </row>
    <row r="9" spans="1:6" x14ac:dyDescent="0.25">
      <c r="A9" s="9" t="s">
        <v>24</v>
      </c>
      <c r="B9" s="10">
        <f>text("104-4","000")</f>
      </c>
      <c r="C9" s="10" t="s">
        <v>25</v>
      </c>
      <c r="D9" s="10" t="s">
        <v>26</v>
      </c>
      <c r="E9" s="10" t="s">
        <v>27</v>
      </c>
      <c r="F9" s="11">
        <v>850</v>
      </c>
    </row>
    <row r="10" spans="1:6" x14ac:dyDescent="0.25">
      <c r="A10" s="9" t="s">
        <v>28</v>
      </c>
      <c r="B10" s="10">
        <f>text("104-10","000")</f>
      </c>
      <c r="C10" s="10" t="s">
        <v>25</v>
      </c>
      <c r="D10" s="10" t="s">
        <v>29</v>
      </c>
      <c r="E10" s="10" t="s">
        <v>27</v>
      </c>
      <c r="F10" s="11">
        <v>850</v>
      </c>
    </row>
    <row r="11" spans="1:6" x14ac:dyDescent="0.25">
      <c r="A11" s="9" t="s">
        <v>30</v>
      </c>
      <c r="B11" s="10">
        <f>text("104-11","000")</f>
      </c>
      <c r="C11" s="10" t="s">
        <v>25</v>
      </c>
      <c r="D11" s="10" t="s">
        <v>31</v>
      </c>
      <c r="E11" s="10" t="s">
        <v>27</v>
      </c>
      <c r="F11" s="11">
        <v>850</v>
      </c>
    </row>
    <row r="12" spans="1:6" x14ac:dyDescent="0.25">
      <c r="A12" s="9" t="s">
        <v>32</v>
      </c>
      <c r="B12" s="10">
        <f>text("104-12","000")</f>
      </c>
      <c r="C12" s="10" t="s">
        <v>25</v>
      </c>
      <c r="D12" s="10" t="s">
        <v>33</v>
      </c>
      <c r="E12" s="10" t="s">
        <v>27</v>
      </c>
      <c r="F12" s="11">
        <v>850</v>
      </c>
    </row>
    <row r="13" spans="1:6" x14ac:dyDescent="0.25">
      <c r="A13" s="9" t="s">
        <v>34</v>
      </c>
      <c r="B13" s="10">
        <f>text("105-4","000")</f>
      </c>
      <c r="C13" s="10" t="s">
        <v>35</v>
      </c>
      <c r="D13" s="10" t="s">
        <v>26</v>
      </c>
      <c r="E13" s="10" t="s">
        <v>11</v>
      </c>
      <c r="F13" s="11">
        <v>600</v>
      </c>
    </row>
    <row r="14" spans="1:6" x14ac:dyDescent="0.25">
      <c r="A14" s="9" t="s">
        <v>36</v>
      </c>
      <c r="B14" s="10">
        <f>text("105-10","000")</f>
      </c>
      <c r="C14" s="10" t="s">
        <v>35</v>
      </c>
      <c r="D14" s="10" t="s">
        <v>29</v>
      </c>
      <c r="E14" s="10" t="s">
        <v>11</v>
      </c>
      <c r="F14" s="11">
        <v>600</v>
      </c>
    </row>
    <row r="15" spans="1:6" x14ac:dyDescent="0.25">
      <c r="A15" s="9" t="s">
        <v>37</v>
      </c>
      <c r="B15" s="10">
        <f>text("105-11","000")</f>
      </c>
      <c r="C15" s="10" t="s">
        <v>35</v>
      </c>
      <c r="D15" s="10" t="s">
        <v>31</v>
      </c>
      <c r="E15" s="10" t="s">
        <v>11</v>
      </c>
      <c r="F15" s="11">
        <v>600</v>
      </c>
    </row>
    <row r="16" spans="1:6" x14ac:dyDescent="0.25">
      <c r="A16" s="9" t="s">
        <v>38</v>
      </c>
      <c r="B16" s="10">
        <f>text("106-4","000")</f>
      </c>
      <c r="C16" s="10" t="s">
        <v>39</v>
      </c>
      <c r="D16" s="10" t="s">
        <v>26</v>
      </c>
      <c r="E16" s="10" t="s">
        <v>40</v>
      </c>
      <c r="F16" s="11">
        <v>600</v>
      </c>
    </row>
    <row r="17" spans="1:6" x14ac:dyDescent="0.25">
      <c r="A17" s="9" t="s">
        <v>41</v>
      </c>
      <c r="B17" s="10">
        <f>text("106-5","000")</f>
      </c>
      <c r="C17" s="10" t="s">
        <v>39</v>
      </c>
      <c r="D17" s="10" t="s">
        <v>42</v>
      </c>
      <c r="E17" s="10" t="s">
        <v>40</v>
      </c>
      <c r="F17" s="11">
        <v>600</v>
      </c>
    </row>
    <row r="18" spans="1:6" x14ac:dyDescent="0.25">
      <c r="A18" s="8" t="s">
        <v>43</v>
      </c>
      <c r="B18" s="8"/>
      <c r="C18" s="8"/>
      <c r="D18" s="8"/>
      <c r="E18" s="8"/>
      <c r="F18" s="8"/>
    </row>
    <row r="19" spans="1:6" x14ac:dyDescent="0.25">
      <c r="A19" s="9" t="s">
        <v>44</v>
      </c>
      <c r="B19" s="10">
        <f>text("200","000")</f>
      </c>
      <c r="C19" s="10" t="s">
        <v>45</v>
      </c>
      <c r="D19" s="10" t="s">
        <v>18</v>
      </c>
      <c r="E19" s="10" t="s">
        <v>46</v>
      </c>
      <c r="F19" s="11">
        <v>850</v>
      </c>
    </row>
    <row r="20" spans="1:6" x14ac:dyDescent="0.25">
      <c r="A20" s="9" t="s">
        <v>47</v>
      </c>
      <c r="B20" s="10">
        <f>text("200-2","000")</f>
      </c>
      <c r="C20" s="10" t="s">
        <v>45</v>
      </c>
      <c r="D20" s="10" t="s">
        <v>48</v>
      </c>
      <c r="E20" s="10" t="s">
        <v>46</v>
      </c>
      <c r="F20" s="11">
        <v>850</v>
      </c>
    </row>
    <row r="21" spans="1:6" x14ac:dyDescent="0.25">
      <c r="A21" s="9" t="s">
        <v>49</v>
      </c>
      <c r="B21" s="10">
        <f>text("200-3","000")</f>
      </c>
      <c r="C21" s="10" t="s">
        <v>45</v>
      </c>
      <c r="D21" s="10" t="s">
        <v>50</v>
      </c>
      <c r="E21" s="10" t="s">
        <v>46</v>
      </c>
      <c r="F21" s="11">
        <v>850</v>
      </c>
    </row>
    <row r="22" spans="1:6" x14ac:dyDescent="0.25">
      <c r="A22" s="9" t="s">
        <v>51</v>
      </c>
      <c r="B22" s="10">
        <f>text("200-6","000")</f>
      </c>
      <c r="C22" s="10" t="s">
        <v>45</v>
      </c>
      <c r="D22" s="10" t="s">
        <v>52</v>
      </c>
      <c r="E22" s="10" t="s">
        <v>46</v>
      </c>
      <c r="F22" s="11">
        <v>850</v>
      </c>
    </row>
    <row r="23" spans="1:6" x14ac:dyDescent="0.25">
      <c r="A23" s="9" t="s">
        <v>53</v>
      </c>
      <c r="B23" s="10">
        <f>text("201","000")</f>
      </c>
      <c r="C23" s="10" t="s">
        <v>54</v>
      </c>
      <c r="D23" s="10" t="s">
        <v>18</v>
      </c>
      <c r="E23" s="10" t="s">
        <v>55</v>
      </c>
      <c r="F23" s="11">
        <v>350</v>
      </c>
    </row>
    <row r="24" spans="1:6" x14ac:dyDescent="0.25">
      <c r="A24" s="9" t="s">
        <v>56</v>
      </c>
      <c r="B24" s="10">
        <f>text("201-1","000")</f>
      </c>
      <c r="C24" s="10" t="s">
        <v>54</v>
      </c>
      <c r="D24" s="10" t="s">
        <v>57</v>
      </c>
      <c r="E24" s="10" t="s">
        <v>55</v>
      </c>
      <c r="F24" s="11">
        <v>350</v>
      </c>
    </row>
    <row r="25" spans="1:6" x14ac:dyDescent="0.25">
      <c r="A25" s="9" t="s">
        <v>58</v>
      </c>
      <c r="B25" s="10">
        <f>text("201-2","000")</f>
      </c>
      <c r="C25" s="10" t="s">
        <v>54</v>
      </c>
      <c r="D25" s="10" t="s">
        <v>48</v>
      </c>
      <c r="E25" s="10" t="s">
        <v>55</v>
      </c>
      <c r="F25" s="11">
        <v>350</v>
      </c>
    </row>
    <row r="26" spans="1:6" x14ac:dyDescent="0.25">
      <c r="A26" s="9" t="s">
        <v>59</v>
      </c>
      <c r="B26" s="10">
        <f>text("201-3","000")</f>
      </c>
      <c r="C26" s="10" t="s">
        <v>54</v>
      </c>
      <c r="D26" s="10" t="s">
        <v>50</v>
      </c>
      <c r="E26" s="10" t="s">
        <v>55</v>
      </c>
      <c r="F26" s="11">
        <v>350</v>
      </c>
    </row>
    <row r="27" spans="1:6" x14ac:dyDescent="0.25">
      <c r="A27" s="9" t="s">
        <v>60</v>
      </c>
      <c r="B27" s="10">
        <f>text("201-5","000")</f>
      </c>
      <c r="C27" s="10" t="s">
        <v>54</v>
      </c>
      <c r="D27" s="10" t="s">
        <v>42</v>
      </c>
      <c r="E27" s="10" t="s">
        <v>55</v>
      </c>
      <c r="F27" s="11">
        <v>350</v>
      </c>
    </row>
    <row r="28" spans="1:6" x14ac:dyDescent="0.25">
      <c r="A28" s="9" t="s">
        <v>61</v>
      </c>
      <c r="B28" s="10">
        <f>text("202-1","000")</f>
      </c>
      <c r="C28" s="10" t="s">
        <v>62</v>
      </c>
      <c r="D28" s="10" t="s">
        <v>57</v>
      </c>
      <c r="E28" s="10" t="s">
        <v>15</v>
      </c>
      <c r="F28" s="11">
        <v>350</v>
      </c>
    </row>
    <row r="29" spans="1:6" x14ac:dyDescent="0.25">
      <c r="A29" s="9" t="s">
        <v>63</v>
      </c>
      <c r="B29" s="10">
        <f>text("202-2","000")</f>
      </c>
      <c r="C29" s="10" t="s">
        <v>62</v>
      </c>
      <c r="D29" s="10" t="s">
        <v>48</v>
      </c>
      <c r="E29" s="10" t="s">
        <v>15</v>
      </c>
      <c r="F29" s="11">
        <v>350</v>
      </c>
    </row>
    <row r="30" spans="1:6" x14ac:dyDescent="0.25">
      <c r="A30" s="9" t="s">
        <v>64</v>
      </c>
      <c r="B30" s="10">
        <f>text("202-3","000")</f>
      </c>
      <c r="C30" s="10" t="s">
        <v>62</v>
      </c>
      <c r="D30" s="10" t="s">
        <v>50</v>
      </c>
      <c r="E30" s="10" t="s">
        <v>15</v>
      </c>
      <c r="F30" s="11">
        <v>350</v>
      </c>
    </row>
    <row r="31" spans="1:6" x14ac:dyDescent="0.25">
      <c r="A31" s="9" t="s">
        <v>65</v>
      </c>
      <c r="B31" s="10">
        <f>text("202-5","000")</f>
      </c>
      <c r="C31" s="10" t="s">
        <v>62</v>
      </c>
      <c r="D31" s="10" t="s">
        <v>42</v>
      </c>
      <c r="E31" s="10" t="s">
        <v>15</v>
      </c>
      <c r="F31" s="11">
        <v>350</v>
      </c>
    </row>
    <row r="32" spans="1:6" x14ac:dyDescent="0.25">
      <c r="A32" s="9" t="s">
        <v>66</v>
      </c>
      <c r="B32" s="10">
        <f>text("202-6","000")</f>
      </c>
      <c r="C32" s="10" t="s">
        <v>62</v>
      </c>
      <c r="D32" s="10" t="s">
        <v>52</v>
      </c>
      <c r="E32" s="10" t="s">
        <v>15</v>
      </c>
      <c r="F32" s="11">
        <v>350</v>
      </c>
    </row>
    <row r="33" spans="1:6" x14ac:dyDescent="0.25">
      <c r="A33" s="9" t="s">
        <v>67</v>
      </c>
      <c r="B33" s="10">
        <f>text("203","000")</f>
      </c>
      <c r="C33" s="10" t="s">
        <v>68</v>
      </c>
      <c r="D33" s="10" t="s">
        <v>18</v>
      </c>
      <c r="E33" s="10" t="s">
        <v>69</v>
      </c>
      <c r="F33" s="11">
        <v>350</v>
      </c>
    </row>
    <row r="34" spans="1:6" x14ac:dyDescent="0.25">
      <c r="A34" s="9" t="s">
        <v>70</v>
      </c>
      <c r="B34" s="10">
        <f>text("203-1","000")</f>
      </c>
      <c r="C34" s="10" t="s">
        <v>68</v>
      </c>
      <c r="D34" s="10" t="s">
        <v>57</v>
      </c>
      <c r="E34" s="10" t="s">
        <v>69</v>
      </c>
      <c r="F34" s="11">
        <v>350</v>
      </c>
    </row>
    <row r="35" spans="1:6" x14ac:dyDescent="0.25">
      <c r="A35" s="9" t="s">
        <v>71</v>
      </c>
      <c r="B35" s="10">
        <f>text("203-2","000")</f>
      </c>
      <c r="C35" s="10" t="s">
        <v>68</v>
      </c>
      <c r="D35" s="10" t="s">
        <v>48</v>
      </c>
      <c r="E35" s="10" t="s">
        <v>69</v>
      </c>
      <c r="F35" s="11">
        <v>350</v>
      </c>
    </row>
    <row r="36" spans="1:6" x14ac:dyDescent="0.25">
      <c r="A36" s="9" t="s">
        <v>72</v>
      </c>
      <c r="B36" s="10">
        <f>text("203-3","000")</f>
      </c>
      <c r="C36" s="10" t="s">
        <v>68</v>
      </c>
      <c r="D36" s="10" t="s">
        <v>50</v>
      </c>
      <c r="E36" s="10" t="s">
        <v>69</v>
      </c>
      <c r="F36" s="11">
        <v>350</v>
      </c>
    </row>
    <row r="37" spans="1:6" x14ac:dyDescent="0.25">
      <c r="A37" s="9" t="s">
        <v>73</v>
      </c>
      <c r="B37" s="10">
        <f>text("203-5","000")</f>
      </c>
      <c r="C37" s="10" t="s">
        <v>68</v>
      </c>
      <c r="D37" s="10" t="s">
        <v>42</v>
      </c>
      <c r="E37" s="10" t="s">
        <v>69</v>
      </c>
      <c r="F37" s="11">
        <v>350</v>
      </c>
    </row>
    <row r="38" spans="1:6" x14ac:dyDescent="0.25">
      <c r="A38" s="9" t="s">
        <v>74</v>
      </c>
      <c r="B38" s="10">
        <f>text("203-6","000")</f>
      </c>
      <c r="C38" s="10" t="s">
        <v>68</v>
      </c>
      <c r="D38" s="10" t="s">
        <v>52</v>
      </c>
      <c r="E38" s="10" t="s">
        <v>69</v>
      </c>
      <c r="F38" s="11">
        <v>350</v>
      </c>
    </row>
    <row r="39" spans="1:6" x14ac:dyDescent="0.25">
      <c r="A39" s="9" t="s">
        <v>75</v>
      </c>
      <c r="B39" s="10">
        <f>text("204","000")</f>
      </c>
      <c r="C39" s="10" t="s">
        <v>76</v>
      </c>
      <c r="D39" s="10" t="s">
        <v>18</v>
      </c>
      <c r="E39" s="10" t="s">
        <v>77</v>
      </c>
      <c r="F39" s="11">
        <v>300</v>
      </c>
    </row>
    <row r="40" spans="1:6" x14ac:dyDescent="0.25">
      <c r="A40" s="9" t="s">
        <v>78</v>
      </c>
      <c r="B40" s="10">
        <f>text("204-1","000")</f>
      </c>
      <c r="C40" s="10" t="s">
        <v>76</v>
      </c>
      <c r="D40" s="10" t="s">
        <v>57</v>
      </c>
      <c r="E40" s="10" t="s">
        <v>77</v>
      </c>
      <c r="F40" s="11">
        <v>300</v>
      </c>
    </row>
    <row r="41" spans="1:6" x14ac:dyDescent="0.25">
      <c r="A41" s="9" t="s">
        <v>79</v>
      </c>
      <c r="B41" s="10">
        <f>text("204-2","000")</f>
      </c>
      <c r="C41" s="10" t="s">
        <v>76</v>
      </c>
      <c r="D41" s="10" t="s">
        <v>48</v>
      </c>
      <c r="E41" s="10" t="s">
        <v>77</v>
      </c>
      <c r="F41" s="11">
        <v>300</v>
      </c>
    </row>
    <row r="42" spans="1:6" x14ac:dyDescent="0.25">
      <c r="A42" s="9" t="s">
        <v>80</v>
      </c>
      <c r="B42" s="10">
        <f>text("204-3","000")</f>
      </c>
      <c r="C42" s="10" t="s">
        <v>76</v>
      </c>
      <c r="D42" s="10" t="s">
        <v>50</v>
      </c>
      <c r="E42" s="10" t="s">
        <v>77</v>
      </c>
      <c r="F42" s="11">
        <v>300</v>
      </c>
    </row>
    <row r="43" spans="1:6" x14ac:dyDescent="0.25">
      <c r="A43" s="9" t="s">
        <v>81</v>
      </c>
      <c r="B43" s="10">
        <f>text("204-5","000")</f>
      </c>
      <c r="C43" s="10" t="s">
        <v>76</v>
      </c>
      <c r="D43" s="10" t="s">
        <v>42</v>
      </c>
      <c r="E43" s="10" t="s">
        <v>77</v>
      </c>
      <c r="F43" s="11">
        <v>300</v>
      </c>
    </row>
    <row r="44" spans="1:6" x14ac:dyDescent="0.25">
      <c r="A44" s="9" t="s">
        <v>82</v>
      </c>
      <c r="B44" s="10">
        <f>text("205","000")</f>
      </c>
      <c r="C44" s="10" t="s">
        <v>83</v>
      </c>
      <c r="D44" s="10" t="s">
        <v>18</v>
      </c>
      <c r="E44" s="10" t="s">
        <v>69</v>
      </c>
      <c r="F44" s="11">
        <v>350</v>
      </c>
    </row>
    <row r="45" spans="1:6" x14ac:dyDescent="0.25">
      <c r="A45" s="9" t="s">
        <v>84</v>
      </c>
      <c r="B45" s="10">
        <f>text("205-1","000")</f>
      </c>
      <c r="C45" s="10" t="s">
        <v>83</v>
      </c>
      <c r="D45" s="10" t="s">
        <v>57</v>
      </c>
      <c r="E45" s="10" t="s">
        <v>69</v>
      </c>
      <c r="F45" s="11">
        <v>350</v>
      </c>
    </row>
    <row r="46" spans="1:6" x14ac:dyDescent="0.25">
      <c r="A46" s="9" t="s">
        <v>85</v>
      </c>
      <c r="B46" s="10">
        <f>text("205-2","000")</f>
      </c>
      <c r="C46" s="10" t="s">
        <v>83</v>
      </c>
      <c r="D46" s="10" t="s">
        <v>48</v>
      </c>
      <c r="E46" s="10" t="s">
        <v>69</v>
      </c>
      <c r="F46" s="11">
        <v>350</v>
      </c>
    </row>
    <row r="47" spans="1:6" x14ac:dyDescent="0.25">
      <c r="A47" s="9" t="s">
        <v>86</v>
      </c>
      <c r="B47" s="10">
        <f>text("205-3","000")</f>
      </c>
      <c r="C47" s="10" t="s">
        <v>83</v>
      </c>
      <c r="D47" s="10" t="s">
        <v>50</v>
      </c>
      <c r="E47" s="10" t="s">
        <v>69</v>
      </c>
      <c r="F47" s="11">
        <v>350</v>
      </c>
    </row>
    <row r="48" spans="1:6" x14ac:dyDescent="0.25">
      <c r="A48" s="9" t="s">
        <v>87</v>
      </c>
      <c r="B48" s="10">
        <f>text("205-5","000")</f>
      </c>
      <c r="C48" s="10" t="s">
        <v>83</v>
      </c>
      <c r="D48" s="10" t="s">
        <v>42</v>
      </c>
      <c r="E48" s="10" t="s">
        <v>69</v>
      </c>
      <c r="F48" s="11">
        <v>350</v>
      </c>
    </row>
    <row r="49" spans="1:6" x14ac:dyDescent="0.25">
      <c r="A49" s="9" t="s">
        <v>88</v>
      </c>
      <c r="B49" s="10">
        <f>text("205-6","000")</f>
      </c>
      <c r="C49" s="10" t="s">
        <v>83</v>
      </c>
      <c r="D49" s="10" t="s">
        <v>52</v>
      </c>
      <c r="E49" s="10" t="s">
        <v>69</v>
      </c>
      <c r="F49" s="11">
        <v>350</v>
      </c>
    </row>
    <row r="50" spans="1:6" x14ac:dyDescent="0.25">
      <c r="A50" s="9" t="s">
        <v>89</v>
      </c>
      <c r="B50" s="10">
        <f>text("206-1","000")</f>
      </c>
      <c r="C50" s="10" t="s">
        <v>90</v>
      </c>
      <c r="D50" s="10" t="s">
        <v>57</v>
      </c>
      <c r="E50" s="10" t="s">
        <v>11</v>
      </c>
      <c r="F50" s="11">
        <v>450</v>
      </c>
    </row>
    <row r="51" spans="1:6" x14ac:dyDescent="0.25">
      <c r="A51" s="9" t="s">
        <v>91</v>
      </c>
      <c r="B51" s="10">
        <f>text("206-2","000")</f>
      </c>
      <c r="C51" s="10" t="s">
        <v>90</v>
      </c>
      <c r="D51" s="10" t="s">
        <v>48</v>
      </c>
      <c r="E51" s="10" t="s">
        <v>11</v>
      </c>
      <c r="F51" s="11">
        <v>450</v>
      </c>
    </row>
    <row r="52" spans="1:6" x14ac:dyDescent="0.25">
      <c r="A52" s="9" t="s">
        <v>92</v>
      </c>
      <c r="B52" s="10">
        <f>text("206-3","000")</f>
      </c>
      <c r="C52" s="10" t="s">
        <v>90</v>
      </c>
      <c r="D52" s="10" t="s">
        <v>50</v>
      </c>
      <c r="E52" s="10" t="s">
        <v>11</v>
      </c>
      <c r="F52" s="11">
        <v>450</v>
      </c>
    </row>
    <row r="53" spans="1:6" x14ac:dyDescent="0.25">
      <c r="A53" s="9" t="s">
        <v>93</v>
      </c>
      <c r="B53" s="10">
        <f>text("206-5","000")</f>
      </c>
      <c r="C53" s="10" t="s">
        <v>90</v>
      </c>
      <c r="D53" s="10" t="s">
        <v>42</v>
      </c>
      <c r="E53" s="10" t="s">
        <v>11</v>
      </c>
      <c r="F53" s="11">
        <v>450</v>
      </c>
    </row>
    <row r="54" spans="1:6" x14ac:dyDescent="0.25">
      <c r="A54" s="9" t="s">
        <v>94</v>
      </c>
      <c r="B54" s="10">
        <f>text("206-6","000")</f>
      </c>
      <c r="C54" s="10" t="s">
        <v>90</v>
      </c>
      <c r="D54" s="10" t="s">
        <v>52</v>
      </c>
      <c r="E54" s="10" t="s">
        <v>11</v>
      </c>
      <c r="F54" s="11">
        <v>450</v>
      </c>
    </row>
    <row r="55" spans="1:6" x14ac:dyDescent="0.25">
      <c r="A55" s="9" t="s">
        <v>95</v>
      </c>
      <c r="B55" s="10">
        <f>text("207-1","000")</f>
      </c>
      <c r="C55" s="10" t="s">
        <v>96</v>
      </c>
      <c r="D55" s="10" t="s">
        <v>57</v>
      </c>
      <c r="E55" s="10" t="s">
        <v>11</v>
      </c>
      <c r="F55" s="11">
        <v>450</v>
      </c>
    </row>
    <row r="56" spans="1:6" x14ac:dyDescent="0.25">
      <c r="A56" s="9" t="s">
        <v>97</v>
      </c>
      <c r="B56" s="10">
        <f>text("207-2","000")</f>
      </c>
      <c r="C56" s="10" t="s">
        <v>96</v>
      </c>
      <c r="D56" s="10" t="s">
        <v>48</v>
      </c>
      <c r="E56" s="10" t="s">
        <v>11</v>
      </c>
      <c r="F56" s="11">
        <v>450</v>
      </c>
    </row>
    <row r="57" spans="1:6" x14ac:dyDescent="0.25">
      <c r="A57" s="9" t="s">
        <v>98</v>
      </c>
      <c r="B57" s="10">
        <f>text("207-3","000")</f>
      </c>
      <c r="C57" s="10" t="s">
        <v>96</v>
      </c>
      <c r="D57" s="10" t="s">
        <v>50</v>
      </c>
      <c r="E57" s="10" t="s">
        <v>11</v>
      </c>
      <c r="F57" s="11">
        <v>450</v>
      </c>
    </row>
    <row r="58" spans="1:6" x14ac:dyDescent="0.25">
      <c r="A58" s="9" t="s">
        <v>99</v>
      </c>
      <c r="B58" s="10">
        <f>text("207-5","000")</f>
      </c>
      <c r="C58" s="10" t="s">
        <v>96</v>
      </c>
      <c r="D58" s="10" t="s">
        <v>42</v>
      </c>
      <c r="E58" s="10" t="s">
        <v>11</v>
      </c>
      <c r="F58" s="11">
        <v>450</v>
      </c>
    </row>
    <row r="59" spans="1:6" x14ac:dyDescent="0.25">
      <c r="A59" s="9" t="s">
        <v>100</v>
      </c>
      <c r="B59" s="10">
        <f>text("207-6","000")</f>
      </c>
      <c r="C59" s="10" t="s">
        <v>96</v>
      </c>
      <c r="D59" s="10" t="s">
        <v>52</v>
      </c>
      <c r="E59" s="10" t="s">
        <v>11</v>
      </c>
      <c r="F59" s="11">
        <v>450</v>
      </c>
    </row>
    <row r="60" spans="1:6" x14ac:dyDescent="0.25">
      <c r="A60" s="9" t="s">
        <v>101</v>
      </c>
      <c r="B60" s="10">
        <f>text("208","000")</f>
      </c>
      <c r="C60" s="10" t="s">
        <v>102</v>
      </c>
      <c r="D60" s="10" t="s">
        <v>18</v>
      </c>
      <c r="E60" s="10" t="s">
        <v>103</v>
      </c>
      <c r="F60" s="11">
        <v>250</v>
      </c>
    </row>
    <row r="61" spans="1:6" x14ac:dyDescent="0.25">
      <c r="A61" s="9" t="s">
        <v>104</v>
      </c>
      <c r="B61" s="10">
        <f>text("208-1","000")</f>
      </c>
      <c r="C61" s="10" t="s">
        <v>102</v>
      </c>
      <c r="D61" s="10" t="s">
        <v>57</v>
      </c>
      <c r="E61" s="10" t="s">
        <v>103</v>
      </c>
      <c r="F61" s="11">
        <v>250</v>
      </c>
    </row>
    <row r="62" spans="1:6" x14ac:dyDescent="0.25">
      <c r="A62" s="9" t="s">
        <v>105</v>
      </c>
      <c r="B62" s="10">
        <f>text("208-2","000")</f>
      </c>
      <c r="C62" s="10" t="s">
        <v>102</v>
      </c>
      <c r="D62" s="10" t="s">
        <v>48</v>
      </c>
      <c r="E62" s="10" t="s">
        <v>103</v>
      </c>
      <c r="F62" s="11">
        <v>250</v>
      </c>
    </row>
    <row r="63" spans="1:6" x14ac:dyDescent="0.25">
      <c r="A63" s="9" t="s">
        <v>106</v>
      </c>
      <c r="B63" s="10">
        <f>text("208-3","000")</f>
      </c>
      <c r="C63" s="10" t="s">
        <v>102</v>
      </c>
      <c r="D63" s="10" t="s">
        <v>50</v>
      </c>
      <c r="E63" s="10" t="s">
        <v>103</v>
      </c>
      <c r="F63" s="11">
        <v>250</v>
      </c>
    </row>
    <row r="64" spans="1:6" x14ac:dyDescent="0.25">
      <c r="A64" s="9" t="s">
        <v>107</v>
      </c>
      <c r="B64" s="10">
        <f>text("208-5","000")</f>
      </c>
      <c r="C64" s="10" t="s">
        <v>102</v>
      </c>
      <c r="D64" s="10" t="s">
        <v>42</v>
      </c>
      <c r="E64" s="10" t="s">
        <v>103</v>
      </c>
      <c r="F64" s="11">
        <v>250</v>
      </c>
    </row>
    <row r="65" spans="1:6" x14ac:dyDescent="0.25">
      <c r="A65" s="9" t="s">
        <v>108</v>
      </c>
      <c r="B65" s="10">
        <f>text("209-2","000")</f>
      </c>
      <c r="C65" s="10" t="s">
        <v>109</v>
      </c>
      <c r="D65" s="10" t="s">
        <v>48</v>
      </c>
      <c r="E65" s="10" t="s">
        <v>110</v>
      </c>
      <c r="F65" s="11">
        <v>230</v>
      </c>
    </row>
    <row r="66" spans="1:6" x14ac:dyDescent="0.25">
      <c r="A66" s="9" t="s">
        <v>111</v>
      </c>
      <c r="B66" s="10">
        <f>text("209-3","000")</f>
      </c>
      <c r="C66" s="10" t="s">
        <v>109</v>
      </c>
      <c r="D66" s="10" t="s">
        <v>50</v>
      </c>
      <c r="E66" s="10" t="s">
        <v>110</v>
      </c>
      <c r="F66" s="11">
        <v>230</v>
      </c>
    </row>
    <row r="67" spans="1:6" x14ac:dyDescent="0.25">
      <c r="A67" s="9" t="s">
        <v>112</v>
      </c>
      <c r="B67" s="10">
        <f>text("211","000")</f>
      </c>
      <c r="C67" s="10" t="s">
        <v>113</v>
      </c>
      <c r="D67" s="10" t="s">
        <v>18</v>
      </c>
      <c r="E67" s="10" t="s">
        <v>40</v>
      </c>
      <c r="F67" s="11">
        <v>450</v>
      </c>
    </row>
    <row r="68" spans="1:6" x14ac:dyDescent="0.25">
      <c r="A68" s="9" t="s">
        <v>114</v>
      </c>
      <c r="B68" s="10">
        <f>text("211-3","000")</f>
      </c>
      <c r="C68" s="10" t="s">
        <v>113</v>
      </c>
      <c r="D68" s="10" t="s">
        <v>50</v>
      </c>
      <c r="E68" s="10" t="s">
        <v>40</v>
      </c>
      <c r="F68" s="11">
        <v>450</v>
      </c>
    </row>
    <row r="69" spans="1:6" x14ac:dyDescent="0.25">
      <c r="A69" s="9" t="s">
        <v>115</v>
      </c>
      <c r="B69" s="10">
        <f>text("211-6","000")</f>
      </c>
      <c r="C69" s="10" t="s">
        <v>113</v>
      </c>
      <c r="D69" s="10" t="s">
        <v>52</v>
      </c>
      <c r="E69" s="10" t="s">
        <v>40</v>
      </c>
      <c r="F69" s="11">
        <v>450</v>
      </c>
    </row>
    <row r="70" spans="1:6" x14ac:dyDescent="0.25">
      <c r="A70" s="9" t="s">
        <v>116</v>
      </c>
      <c r="B70" s="10">
        <f>text("212-1","000")</f>
      </c>
      <c r="C70" s="10" t="s">
        <v>117</v>
      </c>
      <c r="D70" s="10" t="s">
        <v>57</v>
      </c>
      <c r="E70" s="10" t="s">
        <v>15</v>
      </c>
      <c r="F70" s="11">
        <v>400</v>
      </c>
    </row>
    <row r="71" spans="1:6" x14ac:dyDescent="0.25">
      <c r="A71" s="9" t="s">
        <v>118</v>
      </c>
      <c r="B71" s="10">
        <f>text("212-2","000")</f>
      </c>
      <c r="C71" s="10" t="s">
        <v>117</v>
      </c>
      <c r="D71" s="10" t="s">
        <v>48</v>
      </c>
      <c r="E71" s="10" t="s">
        <v>15</v>
      </c>
      <c r="F71" s="11">
        <v>400</v>
      </c>
    </row>
    <row r="72" spans="1:6" x14ac:dyDescent="0.25">
      <c r="A72" s="9" t="s">
        <v>119</v>
      </c>
      <c r="B72" s="10">
        <f>text("212-3","000")</f>
      </c>
      <c r="C72" s="10" t="s">
        <v>117</v>
      </c>
      <c r="D72" s="10" t="s">
        <v>50</v>
      </c>
      <c r="E72" s="10" t="s">
        <v>15</v>
      </c>
      <c r="F72" s="11">
        <v>400</v>
      </c>
    </row>
    <row r="73" spans="1:6" x14ac:dyDescent="0.25">
      <c r="A73" s="9" t="s">
        <v>120</v>
      </c>
      <c r="B73" s="10">
        <f>text("212-5","000")</f>
      </c>
      <c r="C73" s="10" t="s">
        <v>117</v>
      </c>
      <c r="D73" s="10" t="s">
        <v>42</v>
      </c>
      <c r="E73" s="10" t="s">
        <v>15</v>
      </c>
      <c r="F73" s="11">
        <v>400</v>
      </c>
    </row>
    <row r="74" spans="1:6" x14ac:dyDescent="0.25">
      <c r="A74" s="9" t="s">
        <v>121</v>
      </c>
      <c r="B74" s="10">
        <f>text("212-6","000")</f>
      </c>
      <c r="C74" s="10" t="s">
        <v>117</v>
      </c>
      <c r="D74" s="10" t="s">
        <v>52</v>
      </c>
      <c r="E74" s="10" t="s">
        <v>15</v>
      </c>
      <c r="F74" s="11">
        <v>400</v>
      </c>
    </row>
    <row r="75" spans="1:6" x14ac:dyDescent="0.25">
      <c r="A75" s="9" t="s">
        <v>122</v>
      </c>
      <c r="B75" s="10">
        <f>text("213-1","000")</f>
      </c>
      <c r="C75" s="10" t="s">
        <v>123</v>
      </c>
      <c r="D75" s="10" t="s">
        <v>57</v>
      </c>
      <c r="E75" s="10" t="s">
        <v>103</v>
      </c>
      <c r="F75" s="11">
        <v>250</v>
      </c>
    </row>
    <row r="76" spans="1:6" x14ac:dyDescent="0.25">
      <c r="A76" s="9" t="s">
        <v>124</v>
      </c>
      <c r="B76" s="10">
        <f>text("213-3","000")</f>
      </c>
      <c r="C76" s="10" t="s">
        <v>123</v>
      </c>
      <c r="D76" s="10" t="s">
        <v>50</v>
      </c>
      <c r="E76" s="10" t="s">
        <v>103</v>
      </c>
      <c r="F76" s="11">
        <v>250</v>
      </c>
    </row>
    <row r="77" spans="1:6" x14ac:dyDescent="0.25">
      <c r="A77" s="9" t="s">
        <v>125</v>
      </c>
      <c r="B77" s="10">
        <f>text("213-5","000")</f>
      </c>
      <c r="C77" s="10" t="s">
        <v>123</v>
      </c>
      <c r="D77" s="10" t="s">
        <v>42</v>
      </c>
      <c r="E77" s="10" t="s">
        <v>103</v>
      </c>
      <c r="F77" s="11">
        <v>250</v>
      </c>
    </row>
    <row r="78" spans="1:6" x14ac:dyDescent="0.25">
      <c r="A78" s="9" t="s">
        <v>126</v>
      </c>
      <c r="B78" s="10">
        <f>text("213-6","000")</f>
      </c>
      <c r="C78" s="10" t="s">
        <v>123</v>
      </c>
      <c r="D78" s="10" t="s">
        <v>52</v>
      </c>
      <c r="E78" s="10" t="s">
        <v>103</v>
      </c>
      <c r="F78" s="11">
        <v>250</v>
      </c>
    </row>
    <row r="79" spans="1:6" x14ac:dyDescent="0.25">
      <c r="A79" s="9" t="s">
        <v>127</v>
      </c>
      <c r="B79" s="10">
        <f>text("213-8","000")</f>
      </c>
      <c r="C79" s="10" t="s">
        <v>123</v>
      </c>
      <c r="D79" s="10" t="s">
        <v>128</v>
      </c>
      <c r="E79" s="10" t="s">
        <v>103</v>
      </c>
      <c r="F79" s="11">
        <v>250</v>
      </c>
    </row>
    <row r="80" spans="1:6" x14ac:dyDescent="0.25">
      <c r="A80" s="9" t="s">
        <v>129</v>
      </c>
      <c r="B80" s="10">
        <f>text("214-1","000")</f>
      </c>
      <c r="C80" s="10" t="s">
        <v>130</v>
      </c>
      <c r="D80" s="10" t="s">
        <v>57</v>
      </c>
      <c r="E80" s="10" t="s">
        <v>11</v>
      </c>
      <c r="F80" s="11">
        <v>450</v>
      </c>
    </row>
    <row r="81" spans="1:6" x14ac:dyDescent="0.25">
      <c r="A81" s="9" t="s">
        <v>131</v>
      </c>
      <c r="B81" s="10">
        <f>text("214-2","000")</f>
      </c>
      <c r="C81" s="10" t="s">
        <v>130</v>
      </c>
      <c r="D81" s="10" t="s">
        <v>48</v>
      </c>
      <c r="E81" s="10" t="s">
        <v>11</v>
      </c>
      <c r="F81" s="11">
        <v>450</v>
      </c>
    </row>
    <row r="82" spans="1:6" x14ac:dyDescent="0.25">
      <c r="A82" s="9" t="s">
        <v>132</v>
      </c>
      <c r="B82" s="10">
        <f>text("214-3","000")</f>
      </c>
      <c r="C82" s="10" t="s">
        <v>130</v>
      </c>
      <c r="D82" s="10" t="s">
        <v>50</v>
      </c>
      <c r="E82" s="10" t="s">
        <v>11</v>
      </c>
      <c r="F82" s="11">
        <v>450</v>
      </c>
    </row>
    <row r="83" spans="1:6" x14ac:dyDescent="0.25">
      <c r="A83" s="9" t="s">
        <v>133</v>
      </c>
      <c r="B83" s="10">
        <f>text("214-5","000")</f>
      </c>
      <c r="C83" s="10" t="s">
        <v>130</v>
      </c>
      <c r="D83" s="10" t="s">
        <v>42</v>
      </c>
      <c r="E83" s="10" t="s">
        <v>11</v>
      </c>
      <c r="F83" s="11">
        <v>450</v>
      </c>
    </row>
    <row r="84" spans="1:6" x14ac:dyDescent="0.25">
      <c r="A84" s="9" t="s">
        <v>134</v>
      </c>
      <c r="B84" s="10">
        <f>text("214-6","000")</f>
      </c>
      <c r="C84" s="10" t="s">
        <v>130</v>
      </c>
      <c r="D84" s="10" t="s">
        <v>52</v>
      </c>
      <c r="E84" s="10" t="s">
        <v>11</v>
      </c>
      <c r="F84" s="11">
        <v>450</v>
      </c>
    </row>
    <row r="85" spans="1:6" x14ac:dyDescent="0.25">
      <c r="A85" s="9" t="s">
        <v>135</v>
      </c>
      <c r="B85" s="10">
        <f>text("215","000")</f>
      </c>
      <c r="C85" s="10" t="s">
        <v>136</v>
      </c>
      <c r="D85" s="10" t="s">
        <v>18</v>
      </c>
      <c r="E85" s="10" t="s">
        <v>137</v>
      </c>
      <c r="F85" s="11">
        <v>250</v>
      </c>
    </row>
    <row r="86" spans="1:6" x14ac:dyDescent="0.25">
      <c r="A86" s="9" t="s">
        <v>138</v>
      </c>
      <c r="B86" s="10">
        <f>text("215-1","000")</f>
      </c>
      <c r="C86" s="10" t="s">
        <v>136</v>
      </c>
      <c r="D86" s="10" t="s">
        <v>57</v>
      </c>
      <c r="E86" s="10" t="s">
        <v>137</v>
      </c>
      <c r="F86" s="11">
        <v>250</v>
      </c>
    </row>
    <row r="87" spans="1:6" x14ac:dyDescent="0.25">
      <c r="A87" s="9" t="s">
        <v>139</v>
      </c>
      <c r="B87" s="10">
        <f>text("215-2","000")</f>
      </c>
      <c r="C87" s="10" t="s">
        <v>136</v>
      </c>
      <c r="D87" s="10" t="s">
        <v>48</v>
      </c>
      <c r="E87" s="10" t="s">
        <v>137</v>
      </c>
      <c r="F87" s="11">
        <v>250</v>
      </c>
    </row>
    <row r="88" spans="1:6" x14ac:dyDescent="0.25">
      <c r="A88" s="9" t="s">
        <v>140</v>
      </c>
      <c r="B88" s="10">
        <f>text("215-3","000")</f>
      </c>
      <c r="C88" s="10" t="s">
        <v>136</v>
      </c>
      <c r="D88" s="10" t="s">
        <v>50</v>
      </c>
      <c r="E88" s="10" t="s">
        <v>137</v>
      </c>
      <c r="F88" s="11">
        <v>250</v>
      </c>
    </row>
    <row r="89" spans="1:6" x14ac:dyDescent="0.25">
      <c r="A89" s="9" t="s">
        <v>141</v>
      </c>
      <c r="B89" s="10">
        <f>text("215-6","000")</f>
      </c>
      <c r="C89" s="10" t="s">
        <v>136</v>
      </c>
      <c r="D89" s="10" t="s">
        <v>52</v>
      </c>
      <c r="E89" s="10" t="s">
        <v>137</v>
      </c>
      <c r="F89" s="11">
        <v>250</v>
      </c>
    </row>
    <row r="90" spans="1:6" x14ac:dyDescent="0.25">
      <c r="A90" s="9" t="s">
        <v>142</v>
      </c>
      <c r="B90" s="10">
        <f>text("216-1","000")</f>
      </c>
      <c r="C90" s="10" t="s">
        <v>143</v>
      </c>
      <c r="D90" s="10" t="s">
        <v>57</v>
      </c>
      <c r="E90" s="10" t="s">
        <v>69</v>
      </c>
      <c r="F90" s="11">
        <v>330</v>
      </c>
    </row>
    <row r="91" spans="1:6" x14ac:dyDescent="0.25">
      <c r="A91" s="9" t="s">
        <v>144</v>
      </c>
      <c r="B91" s="10">
        <f>text("216-2","000")</f>
      </c>
      <c r="C91" s="10" t="s">
        <v>143</v>
      </c>
      <c r="D91" s="10" t="s">
        <v>48</v>
      </c>
      <c r="E91" s="10" t="s">
        <v>69</v>
      </c>
      <c r="F91" s="11">
        <v>330</v>
      </c>
    </row>
    <row r="92" spans="1:6" x14ac:dyDescent="0.25">
      <c r="A92" s="9" t="s">
        <v>145</v>
      </c>
      <c r="B92" s="10">
        <f>text("216-3","000")</f>
      </c>
      <c r="C92" s="10" t="s">
        <v>143</v>
      </c>
      <c r="D92" s="10" t="s">
        <v>50</v>
      </c>
      <c r="E92" s="10" t="s">
        <v>69</v>
      </c>
      <c r="F92" s="11">
        <v>330</v>
      </c>
    </row>
    <row r="93" spans="1:6" x14ac:dyDescent="0.25">
      <c r="A93" s="9" t="s">
        <v>146</v>
      </c>
      <c r="B93" s="10">
        <f>text("216-5","000")</f>
      </c>
      <c r="C93" s="10" t="s">
        <v>143</v>
      </c>
      <c r="D93" s="10" t="s">
        <v>42</v>
      </c>
      <c r="E93" s="10" t="s">
        <v>69</v>
      </c>
      <c r="F93" s="11">
        <v>330</v>
      </c>
    </row>
    <row r="94" spans="1:6" x14ac:dyDescent="0.25">
      <c r="A94" s="9" t="s">
        <v>147</v>
      </c>
      <c r="B94" s="10">
        <f>text("216-6","000")</f>
      </c>
      <c r="C94" s="10" t="s">
        <v>143</v>
      </c>
      <c r="D94" s="10" t="s">
        <v>52</v>
      </c>
      <c r="E94" s="10" t="s">
        <v>69</v>
      </c>
      <c r="F94" s="11">
        <v>330</v>
      </c>
    </row>
    <row r="95" spans="1:6" x14ac:dyDescent="0.25">
      <c r="A95" s="9" t="s">
        <v>148</v>
      </c>
      <c r="B95" s="10">
        <f>text("217-1","000")</f>
      </c>
      <c r="C95" s="10" t="s">
        <v>149</v>
      </c>
      <c r="D95" s="10" t="s">
        <v>57</v>
      </c>
      <c r="E95" s="10" t="s">
        <v>19</v>
      </c>
      <c r="F95" s="11">
        <v>300</v>
      </c>
    </row>
    <row r="96" spans="1:6" x14ac:dyDescent="0.25">
      <c r="A96" s="9" t="s">
        <v>150</v>
      </c>
      <c r="B96" s="10">
        <f>text("217-2","000")</f>
      </c>
      <c r="C96" s="10" t="s">
        <v>149</v>
      </c>
      <c r="D96" s="10" t="s">
        <v>48</v>
      </c>
      <c r="E96" s="10" t="s">
        <v>19</v>
      </c>
      <c r="F96" s="11">
        <v>300</v>
      </c>
    </row>
    <row r="97" spans="1:6" x14ac:dyDescent="0.25">
      <c r="A97" s="9" t="s">
        <v>151</v>
      </c>
      <c r="B97" s="10">
        <f>text("217-3","000")</f>
      </c>
      <c r="C97" s="10" t="s">
        <v>149</v>
      </c>
      <c r="D97" s="10" t="s">
        <v>50</v>
      </c>
      <c r="E97" s="10" t="s">
        <v>19</v>
      </c>
      <c r="F97" s="11">
        <v>300</v>
      </c>
    </row>
    <row r="98" spans="1:6" x14ac:dyDescent="0.25">
      <c r="A98" s="9" t="s">
        <v>152</v>
      </c>
      <c r="B98" s="10">
        <f>text("217-5","000")</f>
      </c>
      <c r="C98" s="10" t="s">
        <v>149</v>
      </c>
      <c r="D98" s="10" t="s">
        <v>42</v>
      </c>
      <c r="E98" s="10" t="s">
        <v>19</v>
      </c>
      <c r="F98" s="11">
        <v>300</v>
      </c>
    </row>
    <row r="99" spans="1:6" x14ac:dyDescent="0.25">
      <c r="A99" s="9" t="s">
        <v>153</v>
      </c>
      <c r="B99" s="10">
        <f>text("217-6","000")</f>
      </c>
      <c r="C99" s="10" t="s">
        <v>149</v>
      </c>
      <c r="D99" s="10" t="s">
        <v>52</v>
      </c>
      <c r="E99" s="10" t="s">
        <v>19</v>
      </c>
      <c r="F99" s="11">
        <v>300</v>
      </c>
    </row>
    <row r="100" spans="1:6" x14ac:dyDescent="0.25">
      <c r="A100" s="9" t="s">
        <v>154</v>
      </c>
      <c r="B100" s="10">
        <f>text("218","000")</f>
      </c>
      <c r="C100" s="10" t="s">
        <v>155</v>
      </c>
      <c r="D100" s="10" t="s">
        <v>18</v>
      </c>
      <c r="E100" s="10" t="s">
        <v>156</v>
      </c>
      <c r="F100" s="11">
        <v>300</v>
      </c>
    </row>
    <row r="101" spans="1:6" x14ac:dyDescent="0.25">
      <c r="A101" s="9" t="s">
        <v>157</v>
      </c>
      <c r="B101" s="10">
        <f>text("218-1","000")</f>
      </c>
      <c r="C101" s="10" t="s">
        <v>155</v>
      </c>
      <c r="D101" s="10" t="s">
        <v>57</v>
      </c>
      <c r="E101" s="10" t="s">
        <v>156</v>
      </c>
      <c r="F101" s="11">
        <v>300</v>
      </c>
    </row>
    <row r="102" spans="1:6" x14ac:dyDescent="0.25">
      <c r="A102" s="9" t="s">
        <v>158</v>
      </c>
      <c r="B102" s="10">
        <f>text("218-2","000")</f>
      </c>
      <c r="C102" s="10" t="s">
        <v>155</v>
      </c>
      <c r="D102" s="10" t="s">
        <v>48</v>
      </c>
      <c r="E102" s="10" t="s">
        <v>156</v>
      </c>
      <c r="F102" s="11">
        <v>300</v>
      </c>
    </row>
    <row r="103" spans="1:6" x14ac:dyDescent="0.25">
      <c r="A103" s="9" t="s">
        <v>159</v>
      </c>
      <c r="B103" s="10">
        <f>text("218-3","000")</f>
      </c>
      <c r="C103" s="10" t="s">
        <v>155</v>
      </c>
      <c r="D103" s="10" t="s">
        <v>50</v>
      </c>
      <c r="E103" s="10" t="s">
        <v>156</v>
      </c>
      <c r="F103" s="11">
        <v>300</v>
      </c>
    </row>
    <row r="104" spans="1:6" x14ac:dyDescent="0.25">
      <c r="A104" s="9" t="s">
        <v>160</v>
      </c>
      <c r="B104" s="10">
        <f>text("218-6","000")</f>
      </c>
      <c r="C104" s="10" t="s">
        <v>155</v>
      </c>
      <c r="D104" s="10" t="s">
        <v>52</v>
      </c>
      <c r="E104" s="10" t="s">
        <v>156</v>
      </c>
      <c r="F104" s="11">
        <v>300</v>
      </c>
    </row>
    <row r="105" spans="1:6" x14ac:dyDescent="0.25">
      <c r="A105" s="9" t="s">
        <v>161</v>
      </c>
      <c r="B105" s="10">
        <f>text("219","000")</f>
      </c>
      <c r="C105" s="10" t="s">
        <v>162</v>
      </c>
      <c r="D105" s="10" t="s">
        <v>18</v>
      </c>
      <c r="E105" s="10" t="s">
        <v>163</v>
      </c>
      <c r="F105" s="11">
        <v>280</v>
      </c>
    </row>
    <row r="106" spans="1:6" x14ac:dyDescent="0.25">
      <c r="A106" s="9" t="s">
        <v>164</v>
      </c>
      <c r="B106" s="10">
        <f>text("219-1","000")</f>
      </c>
      <c r="C106" s="10" t="s">
        <v>162</v>
      </c>
      <c r="D106" s="10" t="s">
        <v>57</v>
      </c>
      <c r="E106" s="10" t="s">
        <v>163</v>
      </c>
      <c r="F106" s="11">
        <v>280</v>
      </c>
    </row>
    <row r="107" spans="1:6" x14ac:dyDescent="0.25">
      <c r="A107" s="9" t="s">
        <v>165</v>
      </c>
      <c r="B107" s="10">
        <f>text("219-2","000")</f>
      </c>
      <c r="C107" s="10" t="s">
        <v>162</v>
      </c>
      <c r="D107" s="10" t="s">
        <v>48</v>
      </c>
      <c r="E107" s="10" t="s">
        <v>163</v>
      </c>
      <c r="F107" s="11">
        <v>280</v>
      </c>
    </row>
    <row r="108" spans="1:6" x14ac:dyDescent="0.25">
      <c r="A108" s="9" t="s">
        <v>166</v>
      </c>
      <c r="B108" s="10">
        <f>text("219-3","000")</f>
      </c>
      <c r="C108" s="10" t="s">
        <v>162</v>
      </c>
      <c r="D108" s="10" t="s">
        <v>50</v>
      </c>
      <c r="E108" s="10" t="s">
        <v>163</v>
      </c>
      <c r="F108" s="11">
        <v>280</v>
      </c>
    </row>
    <row r="109" spans="1:6" x14ac:dyDescent="0.25">
      <c r="A109" s="9" t="s">
        <v>167</v>
      </c>
      <c r="B109" s="10">
        <f>text("219-5","000")</f>
      </c>
      <c r="C109" s="10" t="s">
        <v>162</v>
      </c>
      <c r="D109" s="10" t="s">
        <v>42</v>
      </c>
      <c r="E109" s="10" t="s">
        <v>163</v>
      </c>
      <c r="F109" s="11">
        <v>280</v>
      </c>
    </row>
    <row r="110" spans="1:6" x14ac:dyDescent="0.25">
      <c r="A110" s="9" t="s">
        <v>168</v>
      </c>
      <c r="B110" s="10">
        <f>text("220-1","000")</f>
      </c>
      <c r="C110" s="10" t="s">
        <v>169</v>
      </c>
      <c r="D110" s="10" t="s">
        <v>57</v>
      </c>
      <c r="E110" s="10" t="s">
        <v>103</v>
      </c>
      <c r="F110" s="11">
        <v>260</v>
      </c>
    </row>
    <row r="111" spans="1:6" x14ac:dyDescent="0.25">
      <c r="A111" s="9" t="s">
        <v>170</v>
      </c>
      <c r="B111" s="10">
        <f>text("220-2","000")</f>
      </c>
      <c r="C111" s="10" t="s">
        <v>169</v>
      </c>
      <c r="D111" s="10" t="s">
        <v>48</v>
      </c>
      <c r="E111" s="10" t="s">
        <v>103</v>
      </c>
      <c r="F111" s="11">
        <v>260</v>
      </c>
    </row>
    <row r="112" spans="1:6" x14ac:dyDescent="0.25">
      <c r="A112" s="9" t="s">
        <v>171</v>
      </c>
      <c r="B112" s="10">
        <f>text("220-3","000")</f>
      </c>
      <c r="C112" s="10" t="s">
        <v>169</v>
      </c>
      <c r="D112" s="10" t="s">
        <v>50</v>
      </c>
      <c r="E112" s="10" t="s">
        <v>103</v>
      </c>
      <c r="F112" s="11">
        <v>260</v>
      </c>
    </row>
    <row r="113" spans="1:6" x14ac:dyDescent="0.25">
      <c r="A113" s="9" t="s">
        <v>172</v>
      </c>
      <c r="B113" s="10">
        <f>text("221","000")</f>
      </c>
      <c r="C113" s="10" t="s">
        <v>173</v>
      </c>
      <c r="D113" s="10" t="s">
        <v>18</v>
      </c>
      <c r="E113" s="10" t="s">
        <v>40</v>
      </c>
      <c r="F113" s="11">
        <v>450</v>
      </c>
    </row>
    <row r="114" spans="1:6" x14ac:dyDescent="0.25">
      <c r="A114" s="9" t="s">
        <v>174</v>
      </c>
      <c r="B114" s="10">
        <f>text("221-1","000")</f>
      </c>
      <c r="C114" s="10" t="s">
        <v>173</v>
      </c>
      <c r="D114" s="10" t="s">
        <v>57</v>
      </c>
      <c r="E114" s="10" t="s">
        <v>40</v>
      </c>
      <c r="F114" s="11">
        <v>450</v>
      </c>
    </row>
    <row r="115" spans="1:6" x14ac:dyDescent="0.25">
      <c r="A115" s="9" t="s">
        <v>175</v>
      </c>
      <c r="B115" s="10">
        <f>text("221-2","000")</f>
      </c>
      <c r="C115" s="10" t="s">
        <v>173</v>
      </c>
      <c r="D115" s="10" t="s">
        <v>48</v>
      </c>
      <c r="E115" s="10" t="s">
        <v>40</v>
      </c>
      <c r="F115" s="11">
        <v>450</v>
      </c>
    </row>
    <row r="116" spans="1:6" x14ac:dyDescent="0.25">
      <c r="A116" s="9" t="s">
        <v>176</v>
      </c>
      <c r="B116" s="10">
        <f>text("221-3","000")</f>
      </c>
      <c r="C116" s="10" t="s">
        <v>173</v>
      </c>
      <c r="D116" s="10" t="s">
        <v>50</v>
      </c>
      <c r="E116" s="10" t="s">
        <v>40</v>
      </c>
      <c r="F116" s="11">
        <v>450</v>
      </c>
    </row>
    <row r="117" spans="1:6" x14ac:dyDescent="0.25">
      <c r="A117" s="9" t="s">
        <v>177</v>
      </c>
      <c r="B117" s="10">
        <f>text("222-2","000")</f>
      </c>
      <c r="C117" s="10" t="s">
        <v>178</v>
      </c>
      <c r="D117" s="10" t="s">
        <v>48</v>
      </c>
      <c r="E117" s="10" t="s">
        <v>179</v>
      </c>
      <c r="F117" s="11">
        <v>330</v>
      </c>
    </row>
    <row r="118" spans="1:6" x14ac:dyDescent="0.25">
      <c r="A118" s="9" t="s">
        <v>180</v>
      </c>
      <c r="B118" s="10">
        <f>text("222-3","000")</f>
      </c>
      <c r="C118" s="10" t="s">
        <v>178</v>
      </c>
      <c r="D118" s="10" t="s">
        <v>50</v>
      </c>
      <c r="E118" s="10" t="s">
        <v>179</v>
      </c>
      <c r="F118" s="11">
        <v>330</v>
      </c>
    </row>
    <row r="119" spans="1:6" x14ac:dyDescent="0.25">
      <c r="A119" s="9" t="s">
        <v>181</v>
      </c>
      <c r="B119" s="10">
        <f>text("222-5","000")</f>
      </c>
      <c r="C119" s="10" t="s">
        <v>178</v>
      </c>
      <c r="D119" s="10" t="s">
        <v>42</v>
      </c>
      <c r="E119" s="10" t="s">
        <v>179</v>
      </c>
      <c r="F119" s="11">
        <v>330</v>
      </c>
    </row>
    <row r="120" spans="1:6" x14ac:dyDescent="0.25">
      <c r="A120" s="9" t="s">
        <v>182</v>
      </c>
      <c r="B120" s="10">
        <f>text("222-6","000")</f>
      </c>
      <c r="C120" s="10" t="s">
        <v>178</v>
      </c>
      <c r="D120" s="10" t="s">
        <v>52</v>
      </c>
      <c r="E120" s="10" t="s">
        <v>179</v>
      </c>
      <c r="F120" s="11">
        <v>330</v>
      </c>
    </row>
    <row r="121" spans="1:6" x14ac:dyDescent="0.25">
      <c r="A121" s="9" t="s">
        <v>183</v>
      </c>
      <c r="B121" s="10">
        <f>text("223-1","000")</f>
      </c>
      <c r="C121" s="10" t="s">
        <v>184</v>
      </c>
      <c r="D121" s="10" t="s">
        <v>57</v>
      </c>
      <c r="E121" s="10" t="s">
        <v>77</v>
      </c>
      <c r="F121" s="11">
        <v>300</v>
      </c>
    </row>
    <row r="122" spans="1:6" x14ac:dyDescent="0.25">
      <c r="A122" s="9" t="s">
        <v>185</v>
      </c>
      <c r="B122" s="10">
        <f>text("223-2","000")</f>
      </c>
      <c r="C122" s="10" t="s">
        <v>184</v>
      </c>
      <c r="D122" s="10" t="s">
        <v>48</v>
      </c>
      <c r="E122" s="10" t="s">
        <v>77</v>
      </c>
      <c r="F122" s="11">
        <v>300</v>
      </c>
    </row>
    <row r="123" spans="1:6" x14ac:dyDescent="0.25">
      <c r="A123" s="9" t="s">
        <v>186</v>
      </c>
      <c r="B123" s="10">
        <f>text("223-3","000")</f>
      </c>
      <c r="C123" s="10" t="s">
        <v>184</v>
      </c>
      <c r="D123" s="10" t="s">
        <v>50</v>
      </c>
      <c r="E123" s="10" t="s">
        <v>77</v>
      </c>
      <c r="F123" s="11">
        <v>300</v>
      </c>
    </row>
    <row r="124" spans="1:6" x14ac:dyDescent="0.25">
      <c r="A124" s="9" t="s">
        <v>187</v>
      </c>
      <c r="B124" s="10">
        <f>text("223-5","000")</f>
      </c>
      <c r="C124" s="10" t="s">
        <v>184</v>
      </c>
      <c r="D124" s="10" t="s">
        <v>42</v>
      </c>
      <c r="E124" s="10" t="s">
        <v>77</v>
      </c>
      <c r="F124" s="11">
        <v>300</v>
      </c>
    </row>
    <row r="125" spans="1:6" x14ac:dyDescent="0.25">
      <c r="A125" s="9" t="s">
        <v>188</v>
      </c>
      <c r="B125" s="10">
        <f>text("224","000")</f>
      </c>
      <c r="C125" s="10" t="s">
        <v>189</v>
      </c>
      <c r="D125" s="10" t="s">
        <v>18</v>
      </c>
      <c r="E125" s="10" t="s">
        <v>156</v>
      </c>
      <c r="F125" s="11">
        <v>300</v>
      </c>
    </row>
    <row r="126" spans="1:6" x14ac:dyDescent="0.25">
      <c r="A126" s="9" t="s">
        <v>190</v>
      </c>
      <c r="B126" s="10">
        <f>text("224-1","000")</f>
      </c>
      <c r="C126" s="10" t="s">
        <v>189</v>
      </c>
      <c r="D126" s="10" t="s">
        <v>57</v>
      </c>
      <c r="E126" s="10" t="s">
        <v>156</v>
      </c>
      <c r="F126" s="11">
        <v>300</v>
      </c>
    </row>
    <row r="127" spans="1:6" x14ac:dyDescent="0.25">
      <c r="A127" s="9" t="s">
        <v>191</v>
      </c>
      <c r="B127" s="10">
        <f>text("224-2","000")</f>
      </c>
      <c r="C127" s="10" t="s">
        <v>189</v>
      </c>
      <c r="D127" s="10" t="s">
        <v>48</v>
      </c>
      <c r="E127" s="10" t="s">
        <v>156</v>
      </c>
      <c r="F127" s="11">
        <v>300</v>
      </c>
    </row>
    <row r="128" spans="1:6" x14ac:dyDescent="0.25">
      <c r="A128" s="9" t="s">
        <v>192</v>
      </c>
      <c r="B128" s="10">
        <f>text("224-3","000")</f>
      </c>
      <c r="C128" s="10" t="s">
        <v>189</v>
      </c>
      <c r="D128" s="10" t="s">
        <v>50</v>
      </c>
      <c r="E128" s="10" t="s">
        <v>156</v>
      </c>
      <c r="F128" s="11">
        <v>300</v>
      </c>
    </row>
    <row r="129" spans="1:6" x14ac:dyDescent="0.25">
      <c r="A129" s="9" t="s">
        <v>193</v>
      </c>
      <c r="B129" s="10">
        <f>text("225","000")</f>
      </c>
      <c r="C129" s="10" t="s">
        <v>194</v>
      </c>
      <c r="D129" s="10" t="s">
        <v>18</v>
      </c>
      <c r="E129" s="10" t="s">
        <v>11</v>
      </c>
      <c r="F129" s="11">
        <v>400</v>
      </c>
    </row>
    <row r="130" spans="1:6" x14ac:dyDescent="0.25">
      <c r="A130" s="9" t="s">
        <v>195</v>
      </c>
      <c r="B130" s="10">
        <f>text("225-1","000")</f>
      </c>
      <c r="C130" s="10" t="s">
        <v>194</v>
      </c>
      <c r="D130" s="10" t="s">
        <v>57</v>
      </c>
      <c r="E130" s="10" t="s">
        <v>11</v>
      </c>
      <c r="F130" s="11">
        <v>400</v>
      </c>
    </row>
    <row r="131" spans="1:6" x14ac:dyDescent="0.25">
      <c r="A131" s="9" t="s">
        <v>196</v>
      </c>
      <c r="B131" s="10">
        <f>text("225-2","000")</f>
      </c>
      <c r="C131" s="10" t="s">
        <v>194</v>
      </c>
      <c r="D131" s="10" t="s">
        <v>48</v>
      </c>
      <c r="E131" s="10" t="s">
        <v>11</v>
      </c>
      <c r="F131" s="11">
        <v>400</v>
      </c>
    </row>
    <row r="132" spans="1:6" x14ac:dyDescent="0.25">
      <c r="A132" s="9" t="s">
        <v>197</v>
      </c>
      <c r="B132" s="10">
        <f>text("225-3","000")</f>
      </c>
      <c r="C132" s="10" t="s">
        <v>194</v>
      </c>
      <c r="D132" s="10" t="s">
        <v>50</v>
      </c>
      <c r="E132" s="10" t="s">
        <v>11</v>
      </c>
      <c r="F132" s="11">
        <v>400</v>
      </c>
    </row>
    <row r="133" spans="1:6" x14ac:dyDescent="0.25">
      <c r="A133" s="9" t="s">
        <v>198</v>
      </c>
      <c r="B133" s="10">
        <f>text("225-5","000")</f>
      </c>
      <c r="C133" s="10" t="s">
        <v>194</v>
      </c>
      <c r="D133" s="10" t="s">
        <v>42</v>
      </c>
      <c r="E133" s="10" t="s">
        <v>11</v>
      </c>
      <c r="F133" s="11">
        <v>400</v>
      </c>
    </row>
    <row r="134" spans="1:6" x14ac:dyDescent="0.25">
      <c r="A134" s="9" t="s">
        <v>199</v>
      </c>
      <c r="B134" s="10">
        <f>text("226-1","000")</f>
      </c>
      <c r="C134" s="10" t="s">
        <v>200</v>
      </c>
      <c r="D134" s="10" t="s">
        <v>57</v>
      </c>
      <c r="E134" s="10" t="s">
        <v>137</v>
      </c>
      <c r="F134" s="11">
        <v>280</v>
      </c>
    </row>
    <row r="135" spans="1:6" x14ac:dyDescent="0.25">
      <c r="A135" s="9" t="s">
        <v>201</v>
      </c>
      <c r="B135" s="10">
        <f>text("226-6","000")</f>
      </c>
      <c r="C135" s="10" t="s">
        <v>200</v>
      </c>
      <c r="D135" s="10" t="s">
        <v>52</v>
      </c>
      <c r="E135" s="10" t="s">
        <v>137</v>
      </c>
      <c r="F135" s="11">
        <v>280</v>
      </c>
    </row>
    <row r="136" spans="1:6" x14ac:dyDescent="0.25">
      <c r="A136" s="9" t="s">
        <v>202</v>
      </c>
      <c r="B136" s="10">
        <f>text("227","000")</f>
      </c>
      <c r="C136" s="10" t="s">
        <v>203</v>
      </c>
      <c r="D136" s="10" t="s">
        <v>18</v>
      </c>
      <c r="E136" s="10" t="s">
        <v>69</v>
      </c>
      <c r="F136" s="11">
        <v>400</v>
      </c>
    </row>
    <row r="137" spans="1:6" x14ac:dyDescent="0.25">
      <c r="A137" s="9" t="s">
        <v>204</v>
      </c>
      <c r="B137" s="10">
        <f>text("227-1","000")</f>
      </c>
      <c r="C137" s="10" t="s">
        <v>203</v>
      </c>
      <c r="D137" s="10" t="s">
        <v>57</v>
      </c>
      <c r="E137" s="10" t="s">
        <v>69</v>
      </c>
      <c r="F137" s="11">
        <v>400</v>
      </c>
    </row>
    <row r="138" spans="1:6" x14ac:dyDescent="0.25">
      <c r="A138" s="9" t="s">
        <v>205</v>
      </c>
      <c r="B138" s="10">
        <f>text("227-2","000")</f>
      </c>
      <c r="C138" s="10" t="s">
        <v>203</v>
      </c>
      <c r="D138" s="10" t="s">
        <v>48</v>
      </c>
      <c r="E138" s="10" t="s">
        <v>69</v>
      </c>
      <c r="F138" s="11">
        <v>400</v>
      </c>
    </row>
    <row r="139" spans="1:6" x14ac:dyDescent="0.25">
      <c r="A139" s="9" t="s">
        <v>206</v>
      </c>
      <c r="B139" s="10">
        <f>text("227-3","000")</f>
      </c>
      <c r="C139" s="10" t="s">
        <v>203</v>
      </c>
      <c r="D139" s="10" t="s">
        <v>50</v>
      </c>
      <c r="E139" s="10" t="s">
        <v>69</v>
      </c>
      <c r="F139" s="11">
        <v>400</v>
      </c>
    </row>
    <row r="140" spans="1:6" x14ac:dyDescent="0.25">
      <c r="A140" s="9" t="s">
        <v>207</v>
      </c>
      <c r="B140" s="10">
        <f>text("227-5","000")</f>
      </c>
      <c r="C140" s="10" t="s">
        <v>203</v>
      </c>
      <c r="D140" s="10" t="s">
        <v>42</v>
      </c>
      <c r="E140" s="10" t="s">
        <v>69</v>
      </c>
      <c r="F140" s="11">
        <v>400</v>
      </c>
    </row>
    <row r="141" spans="1:6" x14ac:dyDescent="0.25">
      <c r="A141" s="9" t="s">
        <v>208</v>
      </c>
      <c r="B141" s="10">
        <f>text("227-6","000")</f>
      </c>
      <c r="C141" s="10" t="s">
        <v>203</v>
      </c>
      <c r="D141" s="10" t="s">
        <v>52</v>
      </c>
      <c r="E141" s="10" t="s">
        <v>69</v>
      </c>
      <c r="F141" s="11">
        <v>400</v>
      </c>
    </row>
    <row r="142" spans="1:6" x14ac:dyDescent="0.25">
      <c r="A142" s="9" t="s">
        <v>209</v>
      </c>
      <c r="B142" s="10">
        <f>text("228","000")</f>
      </c>
      <c r="C142" s="10" t="s">
        <v>210</v>
      </c>
      <c r="D142" s="10" t="s">
        <v>18</v>
      </c>
      <c r="E142" s="10" t="s">
        <v>11</v>
      </c>
      <c r="F142" s="11">
        <v>330</v>
      </c>
    </row>
    <row r="143" spans="1:6" x14ac:dyDescent="0.25">
      <c r="A143" s="9" t="s">
        <v>211</v>
      </c>
      <c r="B143" s="10">
        <f>text("228-2","000")</f>
      </c>
      <c r="C143" s="10" t="s">
        <v>210</v>
      </c>
      <c r="D143" s="10" t="s">
        <v>48</v>
      </c>
      <c r="E143" s="10" t="s">
        <v>11</v>
      </c>
      <c r="F143" s="11">
        <v>330</v>
      </c>
    </row>
    <row r="144" spans="1:6" x14ac:dyDescent="0.25">
      <c r="A144" s="9" t="s">
        <v>212</v>
      </c>
      <c r="B144" s="10">
        <f>text("228-3","000")</f>
      </c>
      <c r="C144" s="10" t="s">
        <v>210</v>
      </c>
      <c r="D144" s="10" t="s">
        <v>50</v>
      </c>
      <c r="E144" s="10" t="s">
        <v>11</v>
      </c>
      <c r="F144" s="11">
        <v>330</v>
      </c>
    </row>
    <row r="145" spans="1:6" x14ac:dyDescent="0.25">
      <c r="A145" s="9" t="s">
        <v>213</v>
      </c>
      <c r="B145" s="10">
        <f>text("228-5","000")</f>
      </c>
      <c r="C145" s="10" t="s">
        <v>210</v>
      </c>
      <c r="D145" s="10" t="s">
        <v>42</v>
      </c>
      <c r="E145" s="10" t="s">
        <v>11</v>
      </c>
      <c r="F145" s="11">
        <v>330</v>
      </c>
    </row>
    <row r="146" spans="1:6" x14ac:dyDescent="0.25">
      <c r="A146" s="9" t="s">
        <v>214</v>
      </c>
      <c r="B146" s="10">
        <f>text("228-6","000")</f>
      </c>
      <c r="C146" s="10" t="s">
        <v>210</v>
      </c>
      <c r="D146" s="10" t="s">
        <v>52</v>
      </c>
      <c r="E146" s="10" t="s">
        <v>11</v>
      </c>
      <c r="F146" s="11">
        <v>330</v>
      </c>
    </row>
    <row r="147" spans="1:6" x14ac:dyDescent="0.25">
      <c r="A147" s="9" t="s">
        <v>215</v>
      </c>
      <c r="B147" s="10">
        <f>text("229-1","000")</f>
      </c>
      <c r="C147" s="10" t="s">
        <v>216</v>
      </c>
      <c r="D147" s="10" t="s">
        <v>57</v>
      </c>
      <c r="E147" s="10" t="s">
        <v>163</v>
      </c>
      <c r="F147" s="11">
        <v>300</v>
      </c>
    </row>
    <row r="148" spans="1:6" x14ac:dyDescent="0.25">
      <c r="A148" s="9" t="s">
        <v>217</v>
      </c>
      <c r="B148" s="10">
        <f>text("229-2","000")</f>
      </c>
      <c r="C148" s="10" t="s">
        <v>216</v>
      </c>
      <c r="D148" s="10" t="s">
        <v>48</v>
      </c>
      <c r="E148" s="10" t="s">
        <v>163</v>
      </c>
      <c r="F148" s="11">
        <v>300</v>
      </c>
    </row>
    <row r="149" spans="1:6" x14ac:dyDescent="0.25">
      <c r="A149" s="9" t="s">
        <v>218</v>
      </c>
      <c r="B149" s="10">
        <f>text("229-3","000")</f>
      </c>
      <c r="C149" s="10" t="s">
        <v>216</v>
      </c>
      <c r="D149" s="10" t="s">
        <v>50</v>
      </c>
      <c r="E149" s="10" t="s">
        <v>163</v>
      </c>
      <c r="F149" s="11">
        <v>300</v>
      </c>
    </row>
    <row r="150" spans="1:6" x14ac:dyDescent="0.25">
      <c r="A150" s="9" t="s">
        <v>219</v>
      </c>
      <c r="B150" s="10">
        <f>text("229-5","000")</f>
      </c>
      <c r="C150" s="10" t="s">
        <v>216</v>
      </c>
      <c r="D150" s="10" t="s">
        <v>42</v>
      </c>
      <c r="E150" s="10" t="s">
        <v>163</v>
      </c>
      <c r="F150" s="11">
        <v>300</v>
      </c>
    </row>
    <row r="151" spans="1:6" x14ac:dyDescent="0.25">
      <c r="A151" s="9" t="s">
        <v>220</v>
      </c>
      <c r="B151" s="10">
        <f>text("230","000")</f>
      </c>
      <c r="C151" s="10" t="s">
        <v>221</v>
      </c>
      <c r="D151" s="10" t="s">
        <v>18</v>
      </c>
      <c r="E151" s="10" t="s">
        <v>222</v>
      </c>
      <c r="F151" s="11">
        <v>280</v>
      </c>
    </row>
    <row r="152" spans="1:6" x14ac:dyDescent="0.25">
      <c r="A152" s="9" t="s">
        <v>223</v>
      </c>
      <c r="B152" s="10">
        <f>text("230","000")</f>
      </c>
      <c r="C152" s="10" t="s">
        <v>224</v>
      </c>
      <c r="D152" s="10" t="s">
        <v>18</v>
      </c>
      <c r="E152" s="10" t="s">
        <v>77</v>
      </c>
      <c r="F152" s="11">
        <v>350</v>
      </c>
    </row>
    <row r="153" spans="1:6" x14ac:dyDescent="0.25">
      <c r="A153" s="9" t="s">
        <v>225</v>
      </c>
      <c r="B153" s="10">
        <f>text("230-2","000")</f>
      </c>
      <c r="C153" s="10" t="s">
        <v>221</v>
      </c>
      <c r="D153" s="10" t="s">
        <v>48</v>
      </c>
      <c r="E153" s="10" t="s">
        <v>222</v>
      </c>
      <c r="F153" s="11">
        <v>280</v>
      </c>
    </row>
    <row r="154" spans="1:6" x14ac:dyDescent="0.25">
      <c r="A154" s="9" t="s">
        <v>226</v>
      </c>
      <c r="B154" s="10">
        <f>text("230-2","000")</f>
      </c>
      <c r="C154" s="10" t="s">
        <v>224</v>
      </c>
      <c r="D154" s="10" t="s">
        <v>48</v>
      </c>
      <c r="E154" s="10" t="s">
        <v>77</v>
      </c>
      <c r="F154" s="11">
        <v>350</v>
      </c>
    </row>
    <row r="155" spans="1:6" x14ac:dyDescent="0.25">
      <c r="A155" s="9" t="s">
        <v>227</v>
      </c>
      <c r="B155" s="10">
        <f>text("230-3","000")</f>
      </c>
      <c r="C155" s="10" t="s">
        <v>221</v>
      </c>
      <c r="D155" s="10" t="s">
        <v>50</v>
      </c>
      <c r="E155" s="10" t="s">
        <v>222</v>
      </c>
      <c r="F155" s="11">
        <v>280</v>
      </c>
    </row>
    <row r="156" spans="1:6" x14ac:dyDescent="0.25">
      <c r="A156" s="9" t="s">
        <v>228</v>
      </c>
      <c r="B156" s="10">
        <f>text("230-3","000")</f>
      </c>
      <c r="C156" s="10" t="s">
        <v>224</v>
      </c>
      <c r="D156" s="10" t="s">
        <v>50</v>
      </c>
      <c r="E156" s="10" t="s">
        <v>77</v>
      </c>
      <c r="F156" s="11">
        <v>350</v>
      </c>
    </row>
    <row r="157" spans="1:6" x14ac:dyDescent="0.25">
      <c r="A157" s="9" t="s">
        <v>229</v>
      </c>
      <c r="B157" s="10">
        <f>text("230-5","000")</f>
      </c>
      <c r="C157" s="10" t="s">
        <v>221</v>
      </c>
      <c r="D157" s="10" t="s">
        <v>42</v>
      </c>
      <c r="E157" s="10" t="s">
        <v>222</v>
      </c>
      <c r="F157" s="11">
        <v>280</v>
      </c>
    </row>
    <row r="158" spans="1:6" x14ac:dyDescent="0.25">
      <c r="A158" s="9" t="s">
        <v>230</v>
      </c>
      <c r="B158" s="10">
        <f>text("230-6","000")</f>
      </c>
      <c r="C158" s="10" t="s">
        <v>224</v>
      </c>
      <c r="D158" s="10" t="s">
        <v>52</v>
      </c>
      <c r="E158" s="10" t="s">
        <v>77</v>
      </c>
      <c r="F158" s="11">
        <v>350</v>
      </c>
    </row>
    <row r="159" spans="1:6" x14ac:dyDescent="0.25">
      <c r="A159" s="9" t="s">
        <v>231</v>
      </c>
      <c r="B159" s="10">
        <f>text("233-1","000")</f>
      </c>
      <c r="C159" s="10" t="s">
        <v>232</v>
      </c>
      <c r="D159" s="10" t="s">
        <v>57</v>
      </c>
      <c r="E159" s="10" t="s">
        <v>233</v>
      </c>
      <c r="F159" s="11">
        <v>500</v>
      </c>
    </row>
    <row r="160" spans="1:6" x14ac:dyDescent="0.25">
      <c r="A160" s="9" t="s">
        <v>234</v>
      </c>
      <c r="B160" s="10">
        <f>text("233-2","000")</f>
      </c>
      <c r="C160" s="10" t="s">
        <v>232</v>
      </c>
      <c r="D160" s="10" t="s">
        <v>48</v>
      </c>
      <c r="E160" s="10" t="s">
        <v>233</v>
      </c>
      <c r="F160" s="11">
        <v>500</v>
      </c>
    </row>
    <row r="161" spans="1:6" x14ac:dyDescent="0.25">
      <c r="A161" s="9" t="s">
        <v>235</v>
      </c>
      <c r="B161" s="10">
        <f>text("233-5","000")</f>
      </c>
      <c r="C161" s="10" t="s">
        <v>232</v>
      </c>
      <c r="D161" s="10" t="s">
        <v>42</v>
      </c>
      <c r="E161" s="10" t="s">
        <v>233</v>
      </c>
      <c r="F161" s="11">
        <v>500</v>
      </c>
    </row>
    <row r="162" spans="1:6" x14ac:dyDescent="0.25">
      <c r="A162" s="9" t="s">
        <v>236</v>
      </c>
      <c r="B162" s="10">
        <f>text("234-2","000")</f>
      </c>
      <c r="C162" s="10" t="s">
        <v>237</v>
      </c>
      <c r="D162" s="10" t="s">
        <v>48</v>
      </c>
      <c r="E162" s="10" t="s">
        <v>27</v>
      </c>
      <c r="F162" s="11">
        <v>600</v>
      </c>
    </row>
    <row r="163" spans="1:6" x14ac:dyDescent="0.25">
      <c r="A163" s="9" t="s">
        <v>238</v>
      </c>
      <c r="B163" s="10">
        <f>text("234-3","000")</f>
      </c>
      <c r="C163" s="10" t="s">
        <v>237</v>
      </c>
      <c r="D163" s="10" t="s">
        <v>50</v>
      </c>
      <c r="E163" s="10" t="s">
        <v>27</v>
      </c>
      <c r="F163" s="11">
        <v>600</v>
      </c>
    </row>
    <row r="164" spans="1:6" x14ac:dyDescent="0.25">
      <c r="A164" s="8" t="s">
        <v>239</v>
      </c>
      <c r="B164" s="8"/>
      <c r="C164" s="8"/>
      <c r="D164" s="8"/>
      <c r="E164" s="8"/>
      <c r="F164" s="8"/>
    </row>
    <row r="165" spans="1:6" x14ac:dyDescent="0.25">
      <c r="A165" s="9" t="s">
        <v>240</v>
      </c>
      <c r="B165" s="10">
        <f>text("300","000")</f>
      </c>
      <c r="C165" s="10" t="s">
        <v>241</v>
      </c>
      <c r="D165" s="10" t="s">
        <v>18</v>
      </c>
      <c r="E165" s="10" t="s">
        <v>19</v>
      </c>
      <c r="F165" s="11">
        <v>300</v>
      </c>
    </row>
    <row r="166" spans="1:6" x14ac:dyDescent="0.25">
      <c r="A166" s="9" t="s">
        <v>242</v>
      </c>
      <c r="B166" s="10">
        <f>text("301","000")</f>
      </c>
      <c r="C166" s="10" t="s">
        <v>243</v>
      </c>
      <c r="D166" s="10" t="s">
        <v>18</v>
      </c>
      <c r="E166" s="10" t="s">
        <v>15</v>
      </c>
      <c r="F166" s="11">
        <v>330</v>
      </c>
    </row>
    <row r="167" spans="1:6" x14ac:dyDescent="0.25">
      <c r="A167" s="9" t="s">
        <v>244</v>
      </c>
      <c r="B167" s="10">
        <f>text("301-2","000")</f>
      </c>
      <c r="C167" s="10" t="s">
        <v>243</v>
      </c>
      <c r="D167" s="10" t="s">
        <v>48</v>
      </c>
      <c r="E167" s="10" t="s">
        <v>15</v>
      </c>
      <c r="F167" s="11">
        <v>330</v>
      </c>
    </row>
    <row r="168" spans="1:6" x14ac:dyDescent="0.25">
      <c r="A168" s="9" t="s">
        <v>245</v>
      </c>
      <c r="B168" s="10">
        <f>text("302","000")</f>
      </c>
      <c r="C168" s="10" t="s">
        <v>246</v>
      </c>
      <c r="D168" s="10" t="s">
        <v>18</v>
      </c>
      <c r="E168" s="10" t="s">
        <v>247</v>
      </c>
      <c r="F168" s="11">
        <v>450</v>
      </c>
    </row>
    <row r="169" spans="1:6" x14ac:dyDescent="0.25">
      <c r="A169" s="9" t="s">
        <v>248</v>
      </c>
      <c r="B169" s="10">
        <f>text("303","000")</f>
      </c>
      <c r="C169" s="10" t="s">
        <v>249</v>
      </c>
      <c r="D169" s="10" t="s">
        <v>18</v>
      </c>
      <c r="E169" s="10" t="s">
        <v>247</v>
      </c>
      <c r="F169" s="11">
        <v>450</v>
      </c>
    </row>
    <row r="170" spans="1:6" x14ac:dyDescent="0.25">
      <c r="A170" s="9" t="s">
        <v>250</v>
      </c>
      <c r="B170" s="10">
        <f>text("304","000")</f>
      </c>
      <c r="C170" s="10" t="s">
        <v>251</v>
      </c>
      <c r="D170" s="10" t="s">
        <v>18</v>
      </c>
      <c r="E170" s="10" t="s">
        <v>40</v>
      </c>
      <c r="F170" s="11">
        <v>430</v>
      </c>
    </row>
    <row r="171" spans="1:6" x14ac:dyDescent="0.25">
      <c r="A171" s="9" t="s">
        <v>252</v>
      </c>
      <c r="B171" s="10">
        <f>text("305","000")</f>
      </c>
      <c r="C171" s="10" t="s">
        <v>253</v>
      </c>
      <c r="D171" s="10" t="s">
        <v>18</v>
      </c>
      <c r="E171" s="10" t="s">
        <v>254</v>
      </c>
      <c r="F171" s="11">
        <v>400</v>
      </c>
    </row>
    <row r="172" spans="1:6" x14ac:dyDescent="0.25">
      <c r="A172" s="9" t="s">
        <v>255</v>
      </c>
      <c r="B172" s="10">
        <f>text("306","000")</f>
      </c>
      <c r="C172" s="10" t="s">
        <v>256</v>
      </c>
      <c r="D172" s="10" t="s">
        <v>18</v>
      </c>
      <c r="E172" s="10" t="s">
        <v>77</v>
      </c>
      <c r="F172" s="11">
        <v>280</v>
      </c>
    </row>
    <row r="173" spans="1:6" x14ac:dyDescent="0.25">
      <c r="A173" s="9" t="s">
        <v>257</v>
      </c>
      <c r="B173" s="10">
        <f>text("306-6","000")</f>
      </c>
      <c r="C173" s="10" t="s">
        <v>256</v>
      </c>
      <c r="D173" s="10" t="s">
        <v>52</v>
      </c>
      <c r="E173" s="10" t="s">
        <v>77</v>
      </c>
      <c r="F173" s="11">
        <v>280</v>
      </c>
    </row>
    <row r="174" spans="1:6" x14ac:dyDescent="0.25">
      <c r="A174" s="9" t="s">
        <v>258</v>
      </c>
      <c r="B174" s="10">
        <f>text("307","000")</f>
      </c>
      <c r="C174" s="10" t="s">
        <v>259</v>
      </c>
      <c r="D174" s="10" t="s">
        <v>18</v>
      </c>
      <c r="E174" s="10" t="s">
        <v>179</v>
      </c>
      <c r="F174" s="11">
        <v>350</v>
      </c>
    </row>
    <row r="175" spans="1:6" x14ac:dyDescent="0.25">
      <c r="A175" s="9" t="s">
        <v>260</v>
      </c>
      <c r="B175" s="10">
        <f>text("308","000")</f>
      </c>
      <c r="C175" s="10" t="s">
        <v>261</v>
      </c>
      <c r="D175" s="10" t="s">
        <v>18</v>
      </c>
      <c r="E175" s="10" t="s">
        <v>262</v>
      </c>
      <c r="F175" s="11">
        <v>270</v>
      </c>
    </row>
    <row r="176" spans="1:6" x14ac:dyDescent="0.25">
      <c r="A176" s="9" t="s">
        <v>263</v>
      </c>
      <c r="B176" s="10">
        <f>text("309","000")</f>
      </c>
      <c r="C176" s="10" t="s">
        <v>264</v>
      </c>
      <c r="D176" s="10" t="s">
        <v>18</v>
      </c>
      <c r="E176" s="10" t="s">
        <v>110</v>
      </c>
      <c r="F176" s="11">
        <v>220</v>
      </c>
    </row>
    <row r="177" spans="1:6" x14ac:dyDescent="0.25">
      <c r="A177" s="9" t="s">
        <v>265</v>
      </c>
      <c r="B177" s="10">
        <f>text("310","000")</f>
      </c>
      <c r="C177" s="10" t="s">
        <v>266</v>
      </c>
      <c r="D177" s="10" t="s">
        <v>18</v>
      </c>
      <c r="E177" s="10" t="s">
        <v>267</v>
      </c>
      <c r="F177" s="11">
        <v>280</v>
      </c>
    </row>
    <row r="178" spans="1:6" x14ac:dyDescent="0.25">
      <c r="A178" s="9" t="s">
        <v>268</v>
      </c>
      <c r="B178" s="10">
        <f>text("310-7","000")</f>
      </c>
      <c r="C178" s="10" t="s">
        <v>266</v>
      </c>
      <c r="D178" s="10" t="s">
        <v>10</v>
      </c>
      <c r="E178" s="10" t="s">
        <v>267</v>
      </c>
      <c r="F178" s="11">
        <v>280</v>
      </c>
    </row>
    <row r="179" spans="1:6" x14ac:dyDescent="0.25">
      <c r="A179" s="9" t="s">
        <v>269</v>
      </c>
      <c r="B179" s="10">
        <f>text("311","000")</f>
      </c>
      <c r="C179" s="10" t="s">
        <v>270</v>
      </c>
      <c r="D179" s="10" t="s">
        <v>18</v>
      </c>
      <c r="E179" s="10" t="s">
        <v>271</v>
      </c>
      <c r="F179" s="11">
        <v>250</v>
      </c>
    </row>
    <row r="180" spans="1:6" x14ac:dyDescent="0.25">
      <c r="A180" s="9" t="s">
        <v>272</v>
      </c>
      <c r="B180" s="10">
        <f>text("311-10","000")</f>
      </c>
      <c r="C180" s="10" t="s">
        <v>270</v>
      </c>
      <c r="D180" s="10" t="s">
        <v>29</v>
      </c>
      <c r="E180" s="10" t="s">
        <v>271</v>
      </c>
      <c r="F180" s="11">
        <v>250</v>
      </c>
    </row>
    <row r="181" spans="1:6" x14ac:dyDescent="0.25">
      <c r="A181" s="9" t="s">
        <v>273</v>
      </c>
      <c r="B181" s="10">
        <f>text("312","000")</f>
      </c>
      <c r="C181" s="10" t="s">
        <v>274</v>
      </c>
      <c r="D181" s="10" t="s">
        <v>18</v>
      </c>
      <c r="E181" s="10" t="s">
        <v>275</v>
      </c>
      <c r="F181" s="11">
        <v>220</v>
      </c>
    </row>
    <row r="182" spans="1:6" x14ac:dyDescent="0.25">
      <c r="A182" s="9" t="s">
        <v>276</v>
      </c>
      <c r="B182" s="10">
        <f>text("312-10","000")</f>
      </c>
      <c r="C182" s="10" t="s">
        <v>274</v>
      </c>
      <c r="D182" s="10" t="s">
        <v>29</v>
      </c>
      <c r="E182" s="10" t="s">
        <v>275</v>
      </c>
      <c r="F182" s="11">
        <v>220</v>
      </c>
    </row>
    <row r="183" spans="1:6" x14ac:dyDescent="0.25">
      <c r="A183" s="9" t="s">
        <v>277</v>
      </c>
      <c r="B183" s="10">
        <f>text("313","000")</f>
      </c>
      <c r="C183" s="10" t="s">
        <v>278</v>
      </c>
      <c r="D183" s="10" t="s">
        <v>18</v>
      </c>
      <c r="E183" s="10" t="s">
        <v>279</v>
      </c>
      <c r="F183" s="11">
        <v>230</v>
      </c>
    </row>
    <row r="184" spans="1:6" x14ac:dyDescent="0.25">
      <c r="A184" s="9" t="s">
        <v>280</v>
      </c>
      <c r="B184" s="10">
        <f>text("313-2","000")</f>
      </c>
      <c r="C184" s="10" t="s">
        <v>278</v>
      </c>
      <c r="D184" s="10" t="s">
        <v>48</v>
      </c>
      <c r="E184" s="10" t="s">
        <v>279</v>
      </c>
      <c r="F184" s="11">
        <v>230</v>
      </c>
    </row>
    <row r="185" spans="1:6" x14ac:dyDescent="0.25">
      <c r="A185" s="9" t="s">
        <v>281</v>
      </c>
      <c r="B185" s="10">
        <f>text("313-9","000")</f>
      </c>
      <c r="C185" s="10" t="s">
        <v>278</v>
      </c>
      <c r="D185" s="10" t="s">
        <v>282</v>
      </c>
      <c r="E185" s="10" t="s">
        <v>279</v>
      </c>
      <c r="F185" s="11">
        <v>230</v>
      </c>
    </row>
    <row r="186" spans="1:6" x14ac:dyDescent="0.25">
      <c r="A186" s="9" t="s">
        <v>283</v>
      </c>
      <c r="B186" s="10">
        <f>text("313-10","000")</f>
      </c>
      <c r="C186" s="10" t="s">
        <v>278</v>
      </c>
      <c r="D186" s="10" t="s">
        <v>29</v>
      </c>
      <c r="E186" s="10" t="s">
        <v>279</v>
      </c>
      <c r="F186" s="11">
        <v>230</v>
      </c>
    </row>
    <row r="187" spans="1:6" x14ac:dyDescent="0.25">
      <c r="A187" s="9" t="s">
        <v>284</v>
      </c>
      <c r="B187" s="10">
        <f>text("314","000")</f>
      </c>
      <c r="C187" s="10" t="s">
        <v>285</v>
      </c>
      <c r="D187" s="10" t="s">
        <v>18</v>
      </c>
      <c r="E187" s="10" t="s">
        <v>286</v>
      </c>
      <c r="F187" s="11">
        <v>200</v>
      </c>
    </row>
    <row r="188" spans="1:6" x14ac:dyDescent="0.25">
      <c r="A188" s="9" t="s">
        <v>287</v>
      </c>
      <c r="B188" s="10">
        <f>text("314-2","000")</f>
      </c>
      <c r="C188" s="10" t="s">
        <v>285</v>
      </c>
      <c r="D188" s="10" t="s">
        <v>48</v>
      </c>
      <c r="E188" s="10" t="s">
        <v>286</v>
      </c>
      <c r="F188" s="11">
        <v>200</v>
      </c>
    </row>
    <row r="189" spans="1:6" x14ac:dyDescent="0.25">
      <c r="A189" s="9" t="s">
        <v>288</v>
      </c>
      <c r="B189" s="10">
        <f>text("314-10","000")</f>
      </c>
      <c r="C189" s="10" t="s">
        <v>285</v>
      </c>
      <c r="D189" s="10" t="s">
        <v>29</v>
      </c>
      <c r="E189" s="10" t="s">
        <v>286</v>
      </c>
      <c r="F189" s="11">
        <v>200</v>
      </c>
    </row>
    <row r="190" spans="1:6" x14ac:dyDescent="0.25">
      <c r="A190" s="9" t="s">
        <v>289</v>
      </c>
      <c r="B190" s="10">
        <f>text("316","000")</f>
      </c>
      <c r="C190" s="10" t="s">
        <v>290</v>
      </c>
      <c r="D190" s="10" t="s">
        <v>18</v>
      </c>
      <c r="E190" s="10" t="s">
        <v>103</v>
      </c>
      <c r="F190" s="11">
        <v>320</v>
      </c>
    </row>
    <row r="191" spans="1:6" x14ac:dyDescent="0.25">
      <c r="A191" s="9" t="s">
        <v>291</v>
      </c>
      <c r="B191" s="10">
        <f>text("316-2","000")</f>
      </c>
      <c r="C191" s="10" t="s">
        <v>290</v>
      </c>
      <c r="D191" s="10" t="s">
        <v>48</v>
      </c>
      <c r="E191" s="10" t="s">
        <v>103</v>
      </c>
      <c r="F191" s="11">
        <v>320</v>
      </c>
    </row>
    <row r="192" spans="1:6" x14ac:dyDescent="0.25">
      <c r="A192" s="9" t="s">
        <v>292</v>
      </c>
      <c r="B192" s="10">
        <f>text("316-9","000")</f>
      </c>
      <c r="C192" s="10" t="s">
        <v>290</v>
      </c>
      <c r="D192" s="10" t="s">
        <v>282</v>
      </c>
      <c r="E192" s="10" t="s">
        <v>103</v>
      </c>
      <c r="F192" s="11">
        <v>320</v>
      </c>
    </row>
    <row r="193" spans="1:6" x14ac:dyDescent="0.25">
      <c r="A193" s="9" t="s">
        <v>293</v>
      </c>
      <c r="B193" s="10">
        <f>text("317","000")</f>
      </c>
      <c r="C193" s="10" t="s">
        <v>294</v>
      </c>
      <c r="D193" s="10" t="s">
        <v>18</v>
      </c>
      <c r="E193" s="10" t="s">
        <v>295</v>
      </c>
      <c r="F193" s="11">
        <v>300</v>
      </c>
    </row>
    <row r="194" spans="1:6" x14ac:dyDescent="0.25">
      <c r="A194" s="9" t="s">
        <v>296</v>
      </c>
      <c r="B194" s="10">
        <f>text("317-2","000")</f>
      </c>
      <c r="C194" s="10" t="s">
        <v>294</v>
      </c>
      <c r="D194" s="10" t="s">
        <v>48</v>
      </c>
      <c r="E194" s="10" t="s">
        <v>295</v>
      </c>
      <c r="F194" s="11">
        <v>300</v>
      </c>
    </row>
    <row r="195" spans="1:6" x14ac:dyDescent="0.25">
      <c r="A195" s="8" t="s">
        <v>297</v>
      </c>
      <c r="B195" s="8"/>
      <c r="C195" s="8"/>
      <c r="D195" s="8"/>
      <c r="E195" s="8"/>
      <c r="F195" s="8"/>
    </row>
    <row r="196" spans="1:6" x14ac:dyDescent="0.25">
      <c r="A196" s="9" t="s">
        <v>298</v>
      </c>
      <c r="B196" s="10">
        <f>text("401","000")</f>
      </c>
      <c r="C196" s="10" t="s">
        <v>299</v>
      </c>
      <c r="D196" s="10" t="s">
        <v>18</v>
      </c>
      <c r="E196" s="10" t="s">
        <v>300</v>
      </c>
      <c r="F196" s="11">
        <v>350</v>
      </c>
    </row>
    <row r="197" spans="1:6" x14ac:dyDescent="0.25">
      <c r="A197" s="9" t="s">
        <v>301</v>
      </c>
      <c r="B197" s="10">
        <f>text("401-7","000")</f>
      </c>
      <c r="C197" s="10" t="s">
        <v>299</v>
      </c>
      <c r="D197" s="10" t="s">
        <v>10</v>
      </c>
      <c r="E197" s="10" t="s">
        <v>300</v>
      </c>
      <c r="F197" s="11">
        <v>350</v>
      </c>
    </row>
    <row r="198" spans="1:6" x14ac:dyDescent="0.25">
      <c r="A198" s="9" t="s">
        <v>302</v>
      </c>
      <c r="B198" s="10">
        <f>text("402","000")</f>
      </c>
      <c r="C198" s="10" t="s">
        <v>303</v>
      </c>
      <c r="D198" s="10" t="s">
        <v>18</v>
      </c>
      <c r="E198" s="10" t="s">
        <v>156</v>
      </c>
      <c r="F198" s="11">
        <v>350</v>
      </c>
    </row>
    <row r="199" spans="1:6" x14ac:dyDescent="0.25">
      <c r="A199" s="9" t="s">
        <v>304</v>
      </c>
      <c r="B199" s="10">
        <f>text("402-2","000")</f>
      </c>
      <c r="C199" s="10" t="s">
        <v>303</v>
      </c>
      <c r="D199" s="10" t="s">
        <v>48</v>
      </c>
      <c r="E199" s="10" t="s">
        <v>156</v>
      </c>
      <c r="F199" s="11">
        <v>350</v>
      </c>
    </row>
    <row r="200" spans="1:6" x14ac:dyDescent="0.25">
      <c r="A200" s="9" t="s">
        <v>305</v>
      </c>
      <c r="B200" s="10">
        <f>text("402-3","000")</f>
      </c>
      <c r="C200" s="10" t="s">
        <v>303</v>
      </c>
      <c r="D200" s="10" t="s">
        <v>50</v>
      </c>
      <c r="E200" s="10" t="s">
        <v>156</v>
      </c>
      <c r="F200" s="11">
        <v>350</v>
      </c>
    </row>
    <row r="201" spans="1:6" x14ac:dyDescent="0.25">
      <c r="A201" s="9" t="s">
        <v>306</v>
      </c>
      <c r="B201" s="10">
        <f>text("402-5","000")</f>
      </c>
      <c r="C201" s="10" t="s">
        <v>303</v>
      </c>
      <c r="D201" s="10" t="s">
        <v>42</v>
      </c>
      <c r="E201" s="10" t="s">
        <v>156</v>
      </c>
      <c r="F201" s="11">
        <v>350</v>
      </c>
    </row>
    <row r="202" spans="1:6" x14ac:dyDescent="0.25">
      <c r="A202" s="9" t="s">
        <v>307</v>
      </c>
      <c r="B202" s="10">
        <f>text("402-6","000")</f>
      </c>
      <c r="C202" s="10" t="s">
        <v>303</v>
      </c>
      <c r="D202" s="10" t="s">
        <v>52</v>
      </c>
      <c r="E202" s="10" t="s">
        <v>156</v>
      </c>
      <c r="F202" s="11">
        <v>350</v>
      </c>
    </row>
    <row r="203" spans="1:6" x14ac:dyDescent="0.25">
      <c r="A203" s="9" t="s">
        <v>308</v>
      </c>
      <c r="B203" s="10">
        <f>text("404","000")</f>
      </c>
      <c r="C203" s="10" t="s">
        <v>309</v>
      </c>
      <c r="D203" s="10" t="s">
        <v>18</v>
      </c>
      <c r="E203" s="10" t="s">
        <v>103</v>
      </c>
      <c r="F203" s="11">
        <v>230</v>
      </c>
    </row>
    <row r="204" spans="1:6" x14ac:dyDescent="0.25">
      <c r="A204" s="9" t="s">
        <v>310</v>
      </c>
      <c r="B204" s="10">
        <f>text("406","000")</f>
      </c>
      <c r="C204" s="10" t="s">
        <v>311</v>
      </c>
      <c r="D204" s="10" t="s">
        <v>18</v>
      </c>
      <c r="E204" s="10" t="s">
        <v>163</v>
      </c>
      <c r="F204" s="11">
        <v>150</v>
      </c>
    </row>
    <row r="205" spans="1:6" x14ac:dyDescent="0.25">
      <c r="A205" s="9" t="s">
        <v>312</v>
      </c>
      <c r="B205" s="10">
        <f>text("406-12","000")</f>
      </c>
      <c r="C205" s="10" t="s">
        <v>311</v>
      </c>
      <c r="D205" s="10" t="s">
        <v>33</v>
      </c>
      <c r="E205" s="10" t="s">
        <v>163</v>
      </c>
      <c r="F205" s="11">
        <v>150</v>
      </c>
    </row>
    <row r="206" spans="1:6" x14ac:dyDescent="0.25">
      <c r="A206" s="9" t="s">
        <v>313</v>
      </c>
      <c r="B206" s="10">
        <f>text("406-13","000")</f>
      </c>
      <c r="C206" s="10" t="s">
        <v>311</v>
      </c>
      <c r="D206" s="10" t="s">
        <v>14</v>
      </c>
      <c r="E206" s="10" t="s">
        <v>163</v>
      </c>
      <c r="F206" s="11">
        <v>150</v>
      </c>
    </row>
    <row r="207" spans="1:6" x14ac:dyDescent="0.25">
      <c r="A207" s="9" t="s">
        <v>314</v>
      </c>
      <c r="B207" s="10">
        <f>text("407","000")</f>
      </c>
      <c r="C207" s="10" t="s">
        <v>315</v>
      </c>
      <c r="D207" s="10" t="s">
        <v>18</v>
      </c>
      <c r="E207" s="10" t="s">
        <v>163</v>
      </c>
      <c r="F207" s="11">
        <v>150</v>
      </c>
    </row>
    <row r="208" spans="1:6" x14ac:dyDescent="0.25">
      <c r="A208" s="9" t="s">
        <v>316</v>
      </c>
      <c r="B208" s="10">
        <f>text("407-12","000")</f>
      </c>
      <c r="C208" s="10" t="s">
        <v>315</v>
      </c>
      <c r="D208" s="10" t="s">
        <v>33</v>
      </c>
      <c r="E208" s="10" t="s">
        <v>163</v>
      </c>
      <c r="F208" s="11">
        <v>150</v>
      </c>
    </row>
    <row r="209" spans="1:6" x14ac:dyDescent="0.25">
      <c r="A209" s="9" t="s">
        <v>317</v>
      </c>
      <c r="B209" s="10">
        <f>text("407-13","000")</f>
      </c>
      <c r="C209" s="10" t="s">
        <v>315</v>
      </c>
      <c r="D209" s="10" t="s">
        <v>14</v>
      </c>
      <c r="E209" s="10" t="s">
        <v>163</v>
      </c>
      <c r="F209" s="11">
        <v>150</v>
      </c>
    </row>
    <row r="210" spans="1:6" x14ac:dyDescent="0.25">
      <c r="A210" s="8" t="s">
        <v>318</v>
      </c>
      <c r="B210" s="8"/>
      <c r="C210" s="8"/>
      <c r="D210" s="8"/>
      <c r="E210" s="8"/>
      <c r="F210" s="8"/>
    </row>
    <row r="211" spans="1:6" x14ac:dyDescent="0.25">
      <c r="A211" s="9" t="s">
        <v>319</v>
      </c>
      <c r="B211" s="10">
        <f>text("500","000")</f>
      </c>
      <c r="C211" s="10" t="s">
        <v>320</v>
      </c>
      <c r="D211" s="10" t="s">
        <v>18</v>
      </c>
      <c r="E211" s="10" t="s">
        <v>22</v>
      </c>
      <c r="F211" s="11">
        <v>400</v>
      </c>
    </row>
    <row r="212" spans="1:6" x14ac:dyDescent="0.25">
      <c r="A212" s="9" t="s">
        <v>321</v>
      </c>
      <c r="B212" s="10">
        <f>text("500-1","000")</f>
      </c>
      <c r="C212" s="10" t="s">
        <v>320</v>
      </c>
      <c r="D212" s="10" t="s">
        <v>57</v>
      </c>
      <c r="E212" s="10" t="s">
        <v>22</v>
      </c>
      <c r="F212" s="11">
        <v>400</v>
      </c>
    </row>
    <row r="213" spans="1:6" x14ac:dyDescent="0.25">
      <c r="A213" s="9" t="s">
        <v>322</v>
      </c>
      <c r="B213" s="10">
        <f>text("500-2","000")</f>
      </c>
      <c r="C213" s="10" t="s">
        <v>320</v>
      </c>
      <c r="D213" s="10" t="s">
        <v>48</v>
      </c>
      <c r="E213" s="10" t="s">
        <v>22</v>
      </c>
      <c r="F213" s="11">
        <v>400</v>
      </c>
    </row>
    <row r="214" spans="1:6" x14ac:dyDescent="0.25">
      <c r="A214" s="9" t="s">
        <v>323</v>
      </c>
      <c r="B214" s="10">
        <f>text("500-3","000")</f>
      </c>
      <c r="C214" s="10" t="s">
        <v>320</v>
      </c>
      <c r="D214" s="10" t="s">
        <v>50</v>
      </c>
      <c r="E214" s="10" t="s">
        <v>22</v>
      </c>
      <c r="F214" s="11">
        <v>400</v>
      </c>
    </row>
    <row r="215" spans="1:6" x14ac:dyDescent="0.25">
      <c r="A215" s="9" t="s">
        <v>324</v>
      </c>
      <c r="B215" s="10">
        <f>text("500-5","000")</f>
      </c>
      <c r="C215" s="10" t="s">
        <v>320</v>
      </c>
      <c r="D215" s="10" t="s">
        <v>42</v>
      </c>
      <c r="E215" s="10" t="s">
        <v>22</v>
      </c>
      <c r="F215" s="11">
        <v>400</v>
      </c>
    </row>
    <row r="216" spans="1:6" x14ac:dyDescent="0.25">
      <c r="A216" s="9" t="s">
        <v>325</v>
      </c>
      <c r="B216" s="10">
        <f>text("501-1","000")</f>
      </c>
      <c r="C216" s="10" t="s">
        <v>326</v>
      </c>
      <c r="D216" s="10" t="s">
        <v>57</v>
      </c>
      <c r="E216" s="10" t="s">
        <v>327</v>
      </c>
      <c r="F216" s="11">
        <v>1800</v>
      </c>
    </row>
    <row r="217" spans="1:6" x14ac:dyDescent="0.25">
      <c r="A217" s="9" t="s">
        <v>328</v>
      </c>
      <c r="B217" s="10">
        <f>text("501-3","000")</f>
      </c>
      <c r="C217" s="10" t="s">
        <v>326</v>
      </c>
      <c r="D217" s="10" t="s">
        <v>50</v>
      </c>
      <c r="E217" s="10" t="s">
        <v>327</v>
      </c>
      <c r="F217" s="11">
        <v>1800</v>
      </c>
    </row>
    <row r="218" spans="1:6" x14ac:dyDescent="0.25">
      <c r="A218" s="9" t="s">
        <v>329</v>
      </c>
      <c r="B218" s="10">
        <f>text("501-6","000")</f>
      </c>
      <c r="C218" s="10" t="s">
        <v>326</v>
      </c>
      <c r="D218" s="10" t="s">
        <v>52</v>
      </c>
      <c r="E218" s="10" t="s">
        <v>327</v>
      </c>
      <c r="F218" s="11">
        <v>1800</v>
      </c>
    </row>
    <row r="219" spans="1:6" x14ac:dyDescent="0.25">
      <c r="A219" s="9" t="s">
        <v>330</v>
      </c>
      <c r="B219" s="10">
        <f>text("502","000")</f>
      </c>
      <c r="C219" s="10" t="s">
        <v>331</v>
      </c>
      <c r="D219" s="10" t="s">
        <v>18</v>
      </c>
      <c r="E219" s="10" t="s">
        <v>332</v>
      </c>
      <c r="F219" s="11">
        <v>2000</v>
      </c>
    </row>
    <row r="220" spans="1:6" x14ac:dyDescent="0.25">
      <c r="A220" s="9" t="s">
        <v>333</v>
      </c>
      <c r="B220" s="10">
        <f>text("502-2","000")</f>
      </c>
      <c r="C220" s="10" t="s">
        <v>331</v>
      </c>
      <c r="D220" s="10" t="s">
        <v>48</v>
      </c>
      <c r="E220" s="10" t="s">
        <v>332</v>
      </c>
      <c r="F220" s="11">
        <v>2000</v>
      </c>
    </row>
    <row r="221" spans="1:6" x14ac:dyDescent="0.25">
      <c r="A221" s="9" t="s">
        <v>334</v>
      </c>
      <c r="B221" s="10">
        <f>text("502-6","000")</f>
      </c>
      <c r="C221" s="10" t="s">
        <v>331</v>
      </c>
      <c r="D221" s="10" t="s">
        <v>52</v>
      </c>
      <c r="E221" s="10" t="s">
        <v>332</v>
      </c>
      <c r="F221" s="11">
        <v>2000</v>
      </c>
    </row>
    <row r="222" spans="1:6" x14ac:dyDescent="0.25">
      <c r="A222" s="9" t="s">
        <v>335</v>
      </c>
      <c r="B222" s="10">
        <f>text("503-1","000")</f>
      </c>
      <c r="C222" s="10" t="s">
        <v>336</v>
      </c>
      <c r="D222" s="10" t="s">
        <v>57</v>
      </c>
      <c r="E222" s="10" t="s">
        <v>332</v>
      </c>
      <c r="F222" s="11">
        <v>2000</v>
      </c>
    </row>
    <row r="223" spans="1:6" x14ac:dyDescent="0.25">
      <c r="A223" s="9" t="s">
        <v>337</v>
      </c>
      <c r="B223" s="10">
        <f>text("503-2","000")</f>
      </c>
      <c r="C223" s="10" t="s">
        <v>336</v>
      </c>
      <c r="D223" s="10" t="s">
        <v>48</v>
      </c>
      <c r="E223" s="10" t="s">
        <v>332</v>
      </c>
      <c r="F223" s="11">
        <v>2000</v>
      </c>
    </row>
    <row r="224" spans="1:6" x14ac:dyDescent="0.25">
      <c r="A224" s="9" t="s">
        <v>338</v>
      </c>
      <c r="B224" s="10">
        <f>text("503-3","000")</f>
      </c>
      <c r="C224" s="10" t="s">
        <v>336</v>
      </c>
      <c r="D224" s="10" t="s">
        <v>50</v>
      </c>
      <c r="E224" s="10" t="s">
        <v>332</v>
      </c>
      <c r="F224" s="11">
        <v>2000</v>
      </c>
    </row>
    <row r="225" spans="1:6" x14ac:dyDescent="0.25">
      <c r="A225" s="9" t="s">
        <v>339</v>
      </c>
      <c r="B225" s="10">
        <f>text("503-6","000")</f>
      </c>
      <c r="C225" s="10" t="s">
        <v>336</v>
      </c>
      <c r="D225" s="10" t="s">
        <v>52</v>
      </c>
      <c r="E225" s="10" t="s">
        <v>332</v>
      </c>
      <c r="F225" s="11">
        <v>2000</v>
      </c>
    </row>
    <row r="226" spans="1:6" x14ac:dyDescent="0.25">
      <c r="A226" s="9" t="s">
        <v>340</v>
      </c>
      <c r="B226" s="10">
        <f>text("503-13","000")</f>
      </c>
      <c r="C226" s="10" t="s">
        <v>336</v>
      </c>
      <c r="D226" s="10" t="s">
        <v>14</v>
      </c>
      <c r="E226" s="10" t="s">
        <v>332</v>
      </c>
      <c r="F226" s="11">
        <v>2000</v>
      </c>
    </row>
    <row r="227" spans="1:6" x14ac:dyDescent="0.25">
      <c r="A227" s="9" t="s">
        <v>341</v>
      </c>
      <c r="B227" s="10">
        <f>text("504","000")</f>
      </c>
      <c r="C227" s="10" t="s">
        <v>342</v>
      </c>
      <c r="D227" s="10" t="s">
        <v>18</v>
      </c>
      <c r="E227" s="10" t="s">
        <v>343</v>
      </c>
      <c r="F227" s="11">
        <v>1800</v>
      </c>
    </row>
    <row r="228" spans="1:6" x14ac:dyDescent="0.25">
      <c r="A228" s="9" t="s">
        <v>344</v>
      </c>
      <c r="B228" s="10">
        <f>text("504-2","000")</f>
      </c>
      <c r="C228" s="10" t="s">
        <v>342</v>
      </c>
      <c r="D228" s="10" t="s">
        <v>48</v>
      </c>
      <c r="E228" s="10" t="s">
        <v>343</v>
      </c>
      <c r="F228" s="11">
        <v>1800</v>
      </c>
    </row>
    <row r="229" spans="1:6" x14ac:dyDescent="0.25">
      <c r="A229" s="9" t="s">
        <v>345</v>
      </c>
      <c r="B229" s="10">
        <f>text("505","000")</f>
      </c>
      <c r="C229" s="10" t="s">
        <v>346</v>
      </c>
      <c r="D229" s="10" t="s">
        <v>18</v>
      </c>
      <c r="E229" s="10" t="s">
        <v>247</v>
      </c>
      <c r="F229" s="11">
        <v>850</v>
      </c>
    </row>
    <row r="230" spans="1:6" x14ac:dyDescent="0.25">
      <c r="A230" s="9" t="s">
        <v>347</v>
      </c>
      <c r="B230" s="10">
        <f>text("505-2","000")</f>
      </c>
      <c r="C230" s="10" t="s">
        <v>346</v>
      </c>
      <c r="D230" s="10" t="s">
        <v>48</v>
      </c>
      <c r="E230" s="10" t="s">
        <v>247</v>
      </c>
      <c r="F230" s="11">
        <v>850</v>
      </c>
    </row>
    <row r="231" spans="1:6" x14ac:dyDescent="0.25">
      <c r="A231" s="9" t="s">
        <v>348</v>
      </c>
      <c r="B231" s="10">
        <f>text("505-3","000")</f>
      </c>
      <c r="C231" s="10" t="s">
        <v>346</v>
      </c>
      <c r="D231" s="10" t="s">
        <v>50</v>
      </c>
      <c r="E231" s="10" t="s">
        <v>247</v>
      </c>
      <c r="F231" s="11">
        <v>850</v>
      </c>
    </row>
    <row r="232" spans="1:6" x14ac:dyDescent="0.25">
      <c r="A232" s="9" t="s">
        <v>349</v>
      </c>
      <c r="B232" s="10">
        <f>text("505-6","000")</f>
      </c>
      <c r="C232" s="10" t="s">
        <v>346</v>
      </c>
      <c r="D232" s="10" t="s">
        <v>52</v>
      </c>
      <c r="E232" s="10" t="s">
        <v>247</v>
      </c>
      <c r="F232" s="11">
        <v>850</v>
      </c>
    </row>
    <row r="233" spans="1:6" x14ac:dyDescent="0.25">
      <c r="A233" s="9" t="s">
        <v>350</v>
      </c>
      <c r="B233" s="10">
        <f>text("507","000")</f>
      </c>
      <c r="C233" s="10" t="s">
        <v>351</v>
      </c>
      <c r="D233" s="10" t="s">
        <v>18</v>
      </c>
      <c r="E233" s="10" t="s">
        <v>40</v>
      </c>
      <c r="F233" s="11">
        <v>600</v>
      </c>
    </row>
    <row r="234" spans="1:6" x14ac:dyDescent="0.25">
      <c r="A234" s="9" t="s">
        <v>352</v>
      </c>
      <c r="B234" s="10">
        <f>text("507-2","000")</f>
      </c>
      <c r="C234" s="10" t="s">
        <v>351</v>
      </c>
      <c r="D234" s="10" t="s">
        <v>48</v>
      </c>
      <c r="E234" s="10" t="s">
        <v>40</v>
      </c>
      <c r="F234" s="11">
        <v>600</v>
      </c>
    </row>
    <row r="235" spans="1:6" x14ac:dyDescent="0.25">
      <c r="A235" s="9" t="s">
        <v>353</v>
      </c>
      <c r="B235" s="10">
        <f>text("507-7","000")</f>
      </c>
      <c r="C235" s="10" t="s">
        <v>351</v>
      </c>
      <c r="D235" s="10" t="s">
        <v>10</v>
      </c>
      <c r="E235" s="10" t="s">
        <v>40</v>
      </c>
      <c r="F235" s="11">
        <v>600</v>
      </c>
    </row>
    <row r="236" spans="1:6" x14ac:dyDescent="0.25">
      <c r="A236" s="9" t="s">
        <v>354</v>
      </c>
      <c r="B236" s="10">
        <f>text("510","000")</f>
      </c>
      <c r="C236" s="10" t="s">
        <v>355</v>
      </c>
      <c r="D236" s="10" t="s">
        <v>18</v>
      </c>
      <c r="E236" s="10" t="s">
        <v>22</v>
      </c>
      <c r="F236" s="11">
        <v>850</v>
      </c>
    </row>
    <row r="237" spans="1:6" x14ac:dyDescent="0.25">
      <c r="A237" s="9" t="s">
        <v>356</v>
      </c>
      <c r="B237" s="10">
        <f>text("510-2","000")</f>
      </c>
      <c r="C237" s="10" t="s">
        <v>355</v>
      </c>
      <c r="D237" s="10" t="s">
        <v>48</v>
      </c>
      <c r="E237" s="10" t="s">
        <v>22</v>
      </c>
      <c r="F237" s="11">
        <v>850</v>
      </c>
    </row>
    <row r="238" spans="1:6" x14ac:dyDescent="0.25">
      <c r="A238" s="9" t="s">
        <v>357</v>
      </c>
      <c r="B238" s="10">
        <f>text("510-3","000")</f>
      </c>
      <c r="C238" s="10" t="s">
        <v>355</v>
      </c>
      <c r="D238" s="10" t="s">
        <v>50</v>
      </c>
      <c r="E238" s="10" t="s">
        <v>22</v>
      </c>
      <c r="F238" s="11">
        <v>850</v>
      </c>
    </row>
    <row r="239" spans="1:6" x14ac:dyDescent="0.25">
      <c r="A239" s="9" t="s">
        <v>358</v>
      </c>
      <c r="B239" s="10">
        <f>text("510-13","000")</f>
      </c>
      <c r="C239" s="10" t="s">
        <v>355</v>
      </c>
      <c r="D239" s="10" t="s">
        <v>14</v>
      </c>
      <c r="E239" s="10" t="s">
        <v>22</v>
      </c>
      <c r="F239" s="11">
        <v>850</v>
      </c>
    </row>
    <row r="240" spans="1:6" x14ac:dyDescent="0.25">
      <c r="A240" s="9" t="s">
        <v>359</v>
      </c>
      <c r="B240" s="10">
        <f>text("513","000")</f>
      </c>
      <c r="C240" s="10" t="s">
        <v>360</v>
      </c>
      <c r="D240" s="10" t="s">
        <v>18</v>
      </c>
      <c r="E240" s="10" t="s">
        <v>27</v>
      </c>
      <c r="F240" s="11">
        <v>600</v>
      </c>
    </row>
    <row r="241" spans="1:6" x14ac:dyDescent="0.25">
      <c r="A241" s="9" t="s">
        <v>361</v>
      </c>
      <c r="B241" s="10">
        <f>text("513-7","000")</f>
      </c>
      <c r="C241" s="10" t="s">
        <v>360</v>
      </c>
      <c r="D241" s="10" t="s">
        <v>10</v>
      </c>
      <c r="E241" s="10" t="s">
        <v>27</v>
      </c>
      <c r="F241" s="11">
        <v>600</v>
      </c>
    </row>
    <row r="242" spans="1:6" x14ac:dyDescent="0.25">
      <c r="A242" s="9" t="s">
        <v>362</v>
      </c>
      <c r="B242" s="10">
        <f>text("518","000")</f>
      </c>
      <c r="C242" s="10" t="s">
        <v>363</v>
      </c>
      <c r="D242" s="10" t="s">
        <v>18</v>
      </c>
      <c r="E242" s="10" t="s">
        <v>364</v>
      </c>
      <c r="F242" s="11">
        <v>600</v>
      </c>
    </row>
    <row r="243" spans="1:6" x14ac:dyDescent="0.25">
      <c r="A243" s="9" t="s">
        <v>365</v>
      </c>
      <c r="B243" s="10">
        <f>text("518-1","000")</f>
      </c>
      <c r="C243" s="10" t="s">
        <v>363</v>
      </c>
      <c r="D243" s="10" t="s">
        <v>57</v>
      </c>
      <c r="E243" s="10" t="s">
        <v>364</v>
      </c>
      <c r="F243" s="11">
        <v>600</v>
      </c>
    </row>
    <row r="244" spans="1:6" x14ac:dyDescent="0.25">
      <c r="A244" s="9" t="s">
        <v>366</v>
      </c>
      <c r="B244" s="10">
        <f>text("518-2","000")</f>
      </c>
      <c r="C244" s="10" t="s">
        <v>363</v>
      </c>
      <c r="D244" s="10" t="s">
        <v>48</v>
      </c>
      <c r="E244" s="10" t="s">
        <v>364</v>
      </c>
      <c r="F244" s="11">
        <v>600</v>
      </c>
    </row>
    <row r="245" spans="1:6" x14ac:dyDescent="0.25">
      <c r="A245" s="9" t="s">
        <v>367</v>
      </c>
      <c r="B245" s="10">
        <f>text("518-3","000")</f>
      </c>
      <c r="C245" s="10" t="s">
        <v>363</v>
      </c>
      <c r="D245" s="10" t="s">
        <v>50</v>
      </c>
      <c r="E245" s="10" t="s">
        <v>364</v>
      </c>
      <c r="F245" s="11">
        <v>600</v>
      </c>
    </row>
    <row r="246" spans="1:6" x14ac:dyDescent="0.25">
      <c r="A246" s="9" t="s">
        <v>368</v>
      </c>
      <c r="B246" s="10">
        <f>text("518-8","000")</f>
      </c>
      <c r="C246" s="10" t="s">
        <v>363</v>
      </c>
      <c r="D246" s="10" t="s">
        <v>128</v>
      </c>
      <c r="E246" s="10" t="s">
        <v>364</v>
      </c>
      <c r="F246" s="11">
        <v>600</v>
      </c>
    </row>
    <row r="247" spans="1:6" x14ac:dyDescent="0.25">
      <c r="A247" s="9" t="s">
        <v>369</v>
      </c>
      <c r="B247" s="10">
        <f>text("518-9","000")</f>
      </c>
      <c r="C247" s="10" t="s">
        <v>363</v>
      </c>
      <c r="D247" s="10" t="s">
        <v>282</v>
      </c>
      <c r="E247" s="10" t="s">
        <v>364</v>
      </c>
      <c r="F247" s="11">
        <v>600</v>
      </c>
    </row>
    <row r="248" spans="1:6" x14ac:dyDescent="0.25">
      <c r="A248" s="9" t="s">
        <v>370</v>
      </c>
      <c r="B248" s="10">
        <f>text("519","000")</f>
      </c>
      <c r="C248" s="10" t="s">
        <v>371</v>
      </c>
      <c r="D248" s="10" t="s">
        <v>18</v>
      </c>
      <c r="E248" s="10" t="s">
        <v>11</v>
      </c>
      <c r="F248" s="11">
        <v>300</v>
      </c>
    </row>
    <row r="249" spans="1:6" x14ac:dyDescent="0.25">
      <c r="A249" s="9" t="s">
        <v>372</v>
      </c>
      <c r="B249" s="10">
        <f>text("519-1","000")</f>
      </c>
      <c r="C249" s="10" t="s">
        <v>371</v>
      </c>
      <c r="D249" s="10" t="s">
        <v>57</v>
      </c>
      <c r="E249" s="10" t="s">
        <v>11</v>
      </c>
      <c r="F249" s="11">
        <v>300</v>
      </c>
    </row>
    <row r="250" spans="1:6" x14ac:dyDescent="0.25">
      <c r="A250" s="9" t="s">
        <v>373</v>
      </c>
      <c r="B250" s="10">
        <f>text("519-2","000")</f>
      </c>
      <c r="C250" s="10" t="s">
        <v>371</v>
      </c>
      <c r="D250" s="10" t="s">
        <v>48</v>
      </c>
      <c r="E250" s="10" t="s">
        <v>11</v>
      </c>
      <c r="F250" s="11">
        <v>300</v>
      </c>
    </row>
    <row r="251" spans="1:6" x14ac:dyDescent="0.25">
      <c r="A251" s="9" t="s">
        <v>374</v>
      </c>
      <c r="B251" s="10">
        <f>text("519-3","000")</f>
      </c>
      <c r="C251" s="10" t="s">
        <v>371</v>
      </c>
      <c r="D251" s="10" t="s">
        <v>50</v>
      </c>
      <c r="E251" s="10" t="s">
        <v>11</v>
      </c>
      <c r="F251" s="11">
        <v>300</v>
      </c>
    </row>
    <row r="252" spans="1:6" x14ac:dyDescent="0.25">
      <c r="A252" s="9" t="s">
        <v>375</v>
      </c>
      <c r="B252" s="10">
        <f>text("519-6","000")</f>
      </c>
      <c r="C252" s="10" t="s">
        <v>371</v>
      </c>
      <c r="D252" s="10" t="s">
        <v>52</v>
      </c>
      <c r="E252" s="10" t="s">
        <v>11</v>
      </c>
      <c r="F252" s="11">
        <v>300</v>
      </c>
    </row>
    <row r="253" spans="1:6" x14ac:dyDescent="0.25">
      <c r="A253" s="9" t="s">
        <v>376</v>
      </c>
      <c r="B253" s="10">
        <f>text("519-8","000")</f>
      </c>
      <c r="C253" s="10" t="s">
        <v>371</v>
      </c>
      <c r="D253" s="10" t="s">
        <v>128</v>
      </c>
      <c r="E253" s="10" t="s">
        <v>11</v>
      </c>
      <c r="F253" s="11">
        <v>300</v>
      </c>
    </row>
    <row r="254" spans="1:6" x14ac:dyDescent="0.25">
      <c r="A254" s="9" t="s">
        <v>377</v>
      </c>
      <c r="B254" s="10">
        <f>text("519-9","000")</f>
      </c>
      <c r="C254" s="10" t="s">
        <v>371</v>
      </c>
      <c r="D254" s="10" t="s">
        <v>282</v>
      </c>
      <c r="E254" s="10" t="s">
        <v>11</v>
      </c>
      <c r="F254" s="11">
        <v>300</v>
      </c>
    </row>
    <row r="255" spans="1:6" x14ac:dyDescent="0.25">
      <c r="A255" s="9" t="s">
        <v>378</v>
      </c>
      <c r="B255" s="10">
        <f>text("520","000")</f>
      </c>
      <c r="C255" s="10" t="s">
        <v>379</v>
      </c>
      <c r="D255" s="10" t="s">
        <v>18</v>
      </c>
      <c r="E255" s="10" t="s">
        <v>55</v>
      </c>
      <c r="F255" s="11">
        <v>330</v>
      </c>
    </row>
    <row r="256" spans="1:6" x14ac:dyDescent="0.25">
      <c r="A256" s="9" t="s">
        <v>380</v>
      </c>
      <c r="B256" s="10">
        <f>text("520-1","000")</f>
      </c>
      <c r="C256" s="10" t="s">
        <v>379</v>
      </c>
      <c r="D256" s="10" t="s">
        <v>57</v>
      </c>
      <c r="E256" s="10" t="s">
        <v>55</v>
      </c>
      <c r="F256" s="11">
        <v>330</v>
      </c>
    </row>
    <row r="257" spans="1:6" x14ac:dyDescent="0.25">
      <c r="A257" s="9" t="s">
        <v>381</v>
      </c>
      <c r="B257" s="10">
        <f>text("520-2","000")</f>
      </c>
      <c r="C257" s="10" t="s">
        <v>379</v>
      </c>
      <c r="D257" s="10" t="s">
        <v>48</v>
      </c>
      <c r="E257" s="10" t="s">
        <v>55</v>
      </c>
      <c r="F257" s="11">
        <v>330</v>
      </c>
    </row>
    <row r="258" spans="1:6" x14ac:dyDescent="0.25">
      <c r="A258" s="9" t="s">
        <v>382</v>
      </c>
      <c r="B258" s="10">
        <f>text("520-3","000")</f>
      </c>
      <c r="C258" s="10" t="s">
        <v>379</v>
      </c>
      <c r="D258" s="10" t="s">
        <v>50</v>
      </c>
      <c r="E258" s="10" t="s">
        <v>55</v>
      </c>
      <c r="F258" s="11">
        <v>330</v>
      </c>
    </row>
    <row r="259" spans="1:6" x14ac:dyDescent="0.25">
      <c r="A259" s="9" t="s">
        <v>383</v>
      </c>
      <c r="B259" s="10">
        <f>text("520-9","000")</f>
      </c>
      <c r="C259" s="10" t="s">
        <v>379</v>
      </c>
      <c r="D259" s="10" t="s">
        <v>282</v>
      </c>
      <c r="E259" s="10" t="s">
        <v>55</v>
      </c>
      <c r="F259" s="11">
        <v>330</v>
      </c>
    </row>
    <row r="260" spans="1:6" x14ac:dyDescent="0.25">
      <c r="A260" s="9" t="s">
        <v>384</v>
      </c>
      <c r="B260" s="10">
        <f>text("520-12","000")</f>
      </c>
      <c r="C260" s="10" t="s">
        <v>379</v>
      </c>
      <c r="D260" s="10" t="s">
        <v>33</v>
      </c>
      <c r="E260" s="10" t="s">
        <v>55</v>
      </c>
      <c r="F260" s="11">
        <v>330</v>
      </c>
    </row>
    <row r="261" spans="1:6" x14ac:dyDescent="0.25">
      <c r="A261" s="8" t="s">
        <v>385</v>
      </c>
      <c r="B261" s="8"/>
      <c r="C261" s="8"/>
      <c r="D261" s="8"/>
      <c r="E261" s="8"/>
      <c r="F261" s="8"/>
    </row>
    <row r="262" spans="1:6" x14ac:dyDescent="0.25">
      <c r="A262" s="9" t="s">
        <v>386</v>
      </c>
      <c r="B262" s="10">
        <f>text("600","000")</f>
      </c>
      <c r="C262" s="10" t="s">
        <v>387</v>
      </c>
      <c r="D262" s="10" t="s">
        <v>18</v>
      </c>
      <c r="E262" s="10" t="s">
        <v>46</v>
      </c>
      <c r="F262" s="11">
        <v>400</v>
      </c>
    </row>
    <row r="263" spans="1:6" x14ac:dyDescent="0.25">
      <c r="A263" s="9" t="s">
        <v>388</v>
      </c>
      <c r="B263" s="10">
        <f>text("600-2","000")</f>
      </c>
      <c r="C263" s="10" t="s">
        <v>387</v>
      </c>
      <c r="D263" s="10" t="s">
        <v>48</v>
      </c>
      <c r="E263" s="10" t="s">
        <v>46</v>
      </c>
      <c r="F263" s="11">
        <v>400</v>
      </c>
    </row>
    <row r="264" spans="1:6" x14ac:dyDescent="0.25">
      <c r="A264" s="9" t="s">
        <v>389</v>
      </c>
      <c r="B264" s="10">
        <f>text("600-3","000")</f>
      </c>
      <c r="C264" s="10" t="s">
        <v>387</v>
      </c>
      <c r="D264" s="10" t="s">
        <v>50</v>
      </c>
      <c r="E264" s="10" t="s">
        <v>46</v>
      </c>
      <c r="F264" s="11">
        <v>400</v>
      </c>
    </row>
    <row r="265" spans="1:6" x14ac:dyDescent="0.25">
      <c r="A265" s="9" t="s">
        <v>390</v>
      </c>
      <c r="B265" s="10">
        <f>text("601-3","000")</f>
      </c>
      <c r="C265" s="10" t="s">
        <v>391</v>
      </c>
      <c r="D265" s="10" t="s">
        <v>50</v>
      </c>
      <c r="E265" s="10" t="s">
        <v>392</v>
      </c>
      <c r="F265" s="11">
        <v>400</v>
      </c>
    </row>
    <row r="266" spans="1:6" x14ac:dyDescent="0.25">
      <c r="A266" s="9" t="s">
        <v>393</v>
      </c>
      <c r="B266" s="10">
        <f>text("602","000")</f>
      </c>
      <c r="C266" s="10" t="s">
        <v>394</v>
      </c>
      <c r="D266" s="10" t="s">
        <v>18</v>
      </c>
      <c r="E266" s="10" t="s">
        <v>247</v>
      </c>
      <c r="F266" s="11">
        <v>450</v>
      </c>
    </row>
    <row r="267" spans="1:6" x14ac:dyDescent="0.25">
      <c r="A267" s="9" t="s">
        <v>395</v>
      </c>
      <c r="B267" s="10">
        <f>text("602-2","000")</f>
      </c>
      <c r="C267" s="10" t="s">
        <v>394</v>
      </c>
      <c r="D267" s="10" t="s">
        <v>48</v>
      </c>
      <c r="E267" s="10" t="s">
        <v>247</v>
      </c>
      <c r="F267" s="11">
        <v>450</v>
      </c>
    </row>
    <row r="268" spans="1:6" x14ac:dyDescent="0.25">
      <c r="A268" s="9" t="s">
        <v>396</v>
      </c>
      <c r="B268" s="10">
        <f>text("602-3","000")</f>
      </c>
      <c r="C268" s="10" t="s">
        <v>394</v>
      </c>
      <c r="D268" s="10" t="s">
        <v>50</v>
      </c>
      <c r="E268" s="10" t="s">
        <v>247</v>
      </c>
      <c r="F268" s="11">
        <v>450</v>
      </c>
    </row>
    <row r="269" spans="1:6" x14ac:dyDescent="0.25">
      <c r="A269" s="9" t="s">
        <v>397</v>
      </c>
      <c r="B269" s="10">
        <f>text("603","000")</f>
      </c>
      <c r="C269" s="10" t="s">
        <v>398</v>
      </c>
      <c r="D269" s="10" t="s">
        <v>18</v>
      </c>
      <c r="E269" s="10" t="s">
        <v>399</v>
      </c>
      <c r="F269" s="11">
        <v>400</v>
      </c>
    </row>
    <row r="270" spans="1:6" x14ac:dyDescent="0.25">
      <c r="A270" s="9" t="s">
        <v>400</v>
      </c>
      <c r="B270" s="10">
        <f>text("603-1","000")</f>
      </c>
      <c r="C270" s="10" t="s">
        <v>398</v>
      </c>
      <c r="D270" s="10" t="s">
        <v>57</v>
      </c>
      <c r="E270" s="10" t="s">
        <v>399</v>
      </c>
      <c r="F270" s="11">
        <v>400</v>
      </c>
    </row>
    <row r="271" spans="1:6" x14ac:dyDescent="0.25">
      <c r="A271" s="9" t="s">
        <v>401</v>
      </c>
      <c r="B271" s="10">
        <f>text("603-2","000")</f>
      </c>
      <c r="C271" s="10" t="s">
        <v>398</v>
      </c>
      <c r="D271" s="10" t="s">
        <v>48</v>
      </c>
      <c r="E271" s="10" t="s">
        <v>399</v>
      </c>
      <c r="F271" s="11">
        <v>400</v>
      </c>
    </row>
    <row r="272" spans="1:6" x14ac:dyDescent="0.25">
      <c r="A272" s="9" t="s">
        <v>402</v>
      </c>
      <c r="B272" s="10">
        <f>text("603-3","000")</f>
      </c>
      <c r="C272" s="10" t="s">
        <v>398</v>
      </c>
      <c r="D272" s="10" t="s">
        <v>50</v>
      </c>
      <c r="E272" s="10" t="s">
        <v>399</v>
      </c>
      <c r="F272" s="11">
        <v>400</v>
      </c>
    </row>
    <row r="273" spans="1:6" x14ac:dyDescent="0.25">
      <c r="A273" s="9" t="s">
        <v>403</v>
      </c>
      <c r="B273" s="10">
        <f>text("603-6","000")</f>
      </c>
      <c r="C273" s="10" t="s">
        <v>398</v>
      </c>
      <c r="D273" s="10" t="s">
        <v>52</v>
      </c>
      <c r="E273" s="10" t="s">
        <v>399</v>
      </c>
      <c r="F273" s="11">
        <v>400</v>
      </c>
    </row>
    <row r="274" spans="1:6" x14ac:dyDescent="0.25">
      <c r="A274" s="8" t="s">
        <v>404</v>
      </c>
      <c r="B274" s="8"/>
      <c r="C274" s="8"/>
      <c r="D274" s="8"/>
      <c r="E274" s="8"/>
      <c r="F274" s="8"/>
    </row>
    <row r="275" spans="1:6" x14ac:dyDescent="0.25">
      <c r="A275" s="9" t="s">
        <v>405</v>
      </c>
      <c r="B275" s="10">
        <f>text("700","000")</f>
      </c>
      <c r="C275" s="10" t="s">
        <v>406</v>
      </c>
      <c r="D275" s="10" t="s">
        <v>18</v>
      </c>
      <c r="E275" s="10" t="s">
        <v>40</v>
      </c>
      <c r="F275" s="11">
        <v>400</v>
      </c>
    </row>
    <row r="276" spans="1:6" x14ac:dyDescent="0.25">
      <c r="A276" s="9" t="s">
        <v>407</v>
      </c>
      <c r="B276" s="10">
        <f>text("700-2","000")</f>
      </c>
      <c r="C276" s="10" t="s">
        <v>406</v>
      </c>
      <c r="D276" s="10" t="s">
        <v>48</v>
      </c>
      <c r="E276" s="10" t="s">
        <v>40</v>
      </c>
      <c r="F276" s="11">
        <v>400</v>
      </c>
    </row>
    <row r="277" spans="1:6" x14ac:dyDescent="0.25">
      <c r="A277" s="9" t="s">
        <v>408</v>
      </c>
      <c r="B277" s="10">
        <f>text("702","000")</f>
      </c>
      <c r="C277" s="10" t="s">
        <v>409</v>
      </c>
      <c r="D277" s="10" t="s">
        <v>18</v>
      </c>
      <c r="E277" s="10" t="s">
        <v>410</v>
      </c>
      <c r="F277" s="11">
        <v>450</v>
      </c>
    </row>
    <row r="278" spans="1:6" x14ac:dyDescent="0.25">
      <c r="A278" s="9" t="s">
        <v>411</v>
      </c>
      <c r="B278" s="10">
        <f>text("702-7","000")</f>
      </c>
      <c r="C278" s="10" t="s">
        <v>409</v>
      </c>
      <c r="D278" s="10" t="s">
        <v>10</v>
      </c>
      <c r="E278" s="10" t="s">
        <v>410</v>
      </c>
      <c r="F278" s="11">
        <v>450</v>
      </c>
    </row>
    <row r="279" spans="1:6" x14ac:dyDescent="0.25">
      <c r="A279" s="9" t="s">
        <v>412</v>
      </c>
      <c r="B279" s="10">
        <f>text("703","000")</f>
      </c>
      <c r="C279" s="10" t="s">
        <v>413</v>
      </c>
      <c r="D279" s="10" t="s">
        <v>18</v>
      </c>
      <c r="E279" s="10" t="s">
        <v>179</v>
      </c>
      <c r="F279" s="11">
        <v>450</v>
      </c>
    </row>
    <row r="280" spans="1:6" x14ac:dyDescent="0.25">
      <c r="A280" s="9" t="s">
        <v>414</v>
      </c>
      <c r="B280" s="10">
        <f>text("703-7","000")</f>
      </c>
      <c r="C280" s="10" t="s">
        <v>413</v>
      </c>
      <c r="D280" s="10" t="s">
        <v>10</v>
      </c>
      <c r="E280" s="10" t="s">
        <v>179</v>
      </c>
      <c r="F280" s="11">
        <v>450</v>
      </c>
    </row>
    <row r="281" spans="1:6" x14ac:dyDescent="0.25">
      <c r="A281" s="9" t="s">
        <v>415</v>
      </c>
      <c r="B281" s="10">
        <f>text("704","000")</f>
      </c>
      <c r="C281" s="10" t="s">
        <v>416</v>
      </c>
      <c r="D281" s="10" t="s">
        <v>18</v>
      </c>
      <c r="E281" s="10" t="s">
        <v>247</v>
      </c>
      <c r="F281" s="11">
        <v>850</v>
      </c>
    </row>
    <row r="282" spans="1:6" x14ac:dyDescent="0.25">
      <c r="A282" s="9" t="s">
        <v>417</v>
      </c>
      <c r="B282" s="10">
        <f>text("704-7","000")</f>
      </c>
      <c r="C282" s="10" t="s">
        <v>416</v>
      </c>
      <c r="D282" s="10" t="s">
        <v>10</v>
      </c>
      <c r="E282" s="10" t="s">
        <v>247</v>
      </c>
      <c r="F282" s="11">
        <v>850</v>
      </c>
    </row>
    <row r="283" spans="1:6" x14ac:dyDescent="0.25">
      <c r="A283" s="9" t="s">
        <v>418</v>
      </c>
      <c r="B283" s="10">
        <f>text("705","000")</f>
      </c>
      <c r="C283" s="10" t="s">
        <v>419</v>
      </c>
      <c r="D283" s="10" t="s">
        <v>18</v>
      </c>
      <c r="E283" s="10" t="s">
        <v>279</v>
      </c>
      <c r="F283" s="11">
        <v>350</v>
      </c>
    </row>
    <row r="284" spans="1:6" x14ac:dyDescent="0.25">
      <c r="A284" s="9" t="s">
        <v>420</v>
      </c>
      <c r="B284" s="10">
        <f>text("705-7","000")</f>
      </c>
      <c r="C284" s="10" t="s">
        <v>419</v>
      </c>
      <c r="D284" s="10" t="s">
        <v>10</v>
      </c>
      <c r="E284" s="10" t="s">
        <v>279</v>
      </c>
      <c r="F284" s="11">
        <v>350</v>
      </c>
    </row>
    <row r="285" spans="1:6" x14ac:dyDescent="0.25">
      <c r="A285" s="9" t="s">
        <v>421</v>
      </c>
      <c r="B285" s="10">
        <f>text("706","000")</f>
      </c>
      <c r="C285" s="10" t="s">
        <v>422</v>
      </c>
      <c r="D285" s="10" t="s">
        <v>18</v>
      </c>
      <c r="E285" s="10" t="s">
        <v>300</v>
      </c>
      <c r="F285" s="11">
        <v>400</v>
      </c>
    </row>
    <row r="286" spans="1:6" x14ac:dyDescent="0.25">
      <c r="A286" s="9" t="s">
        <v>423</v>
      </c>
      <c r="B286" s="10">
        <f>text("706-2","000")</f>
      </c>
      <c r="C286" s="10" t="s">
        <v>422</v>
      </c>
      <c r="D286" s="10" t="s">
        <v>48</v>
      </c>
      <c r="E286" s="10" t="s">
        <v>300</v>
      </c>
      <c r="F286" s="11">
        <v>400</v>
      </c>
    </row>
    <row r="287" spans="1:6" x14ac:dyDescent="0.25">
      <c r="A287" s="9" t="s">
        <v>424</v>
      </c>
      <c r="B287" s="10">
        <f>text("707","000")</f>
      </c>
      <c r="C287" s="10" t="s">
        <v>425</v>
      </c>
      <c r="D287" s="10" t="s">
        <v>18</v>
      </c>
      <c r="E287" s="10" t="s">
        <v>254</v>
      </c>
      <c r="F287" s="11">
        <v>400</v>
      </c>
    </row>
    <row r="288" spans="1:6" x14ac:dyDescent="0.25">
      <c r="A288" s="9" t="s">
        <v>426</v>
      </c>
      <c r="B288" s="10">
        <f>text("707-7","000")</f>
      </c>
      <c r="C288" s="10" t="s">
        <v>425</v>
      </c>
      <c r="D288" s="10" t="s">
        <v>10</v>
      </c>
      <c r="E288" s="10" t="s">
        <v>254</v>
      </c>
      <c r="F288" s="11">
        <v>400</v>
      </c>
    </row>
    <row r="289" spans="1:6" x14ac:dyDescent="0.25">
      <c r="A289" s="9" t="s">
        <v>427</v>
      </c>
      <c r="B289" s="10">
        <f>text("711-7","000")</f>
      </c>
      <c r="C289" s="10" t="s">
        <v>428</v>
      </c>
      <c r="D289" s="10" t="s">
        <v>10</v>
      </c>
      <c r="E289" s="10" t="s">
        <v>262</v>
      </c>
      <c r="F289" s="11">
        <v>300</v>
      </c>
    </row>
    <row r="290" spans="1:6" x14ac:dyDescent="0.25">
      <c r="A290" s="9" t="s">
        <v>429</v>
      </c>
      <c r="B290" s="10">
        <f>text("712","000")</f>
      </c>
      <c r="C290" s="10" t="s">
        <v>430</v>
      </c>
      <c r="D290" s="10" t="s">
        <v>18</v>
      </c>
      <c r="E290" s="10" t="s">
        <v>137</v>
      </c>
      <c r="F290" s="11">
        <v>450</v>
      </c>
    </row>
    <row r="291" spans="1:6" x14ac:dyDescent="0.25">
      <c r="A291" s="9" t="s">
        <v>431</v>
      </c>
      <c r="B291" s="10">
        <f>text("712-7","000")</f>
      </c>
      <c r="C291" s="10" t="s">
        <v>430</v>
      </c>
      <c r="D291" s="10" t="s">
        <v>10</v>
      </c>
      <c r="E291" s="10" t="s">
        <v>137</v>
      </c>
      <c r="F291" s="11">
        <v>450</v>
      </c>
    </row>
    <row r="292" spans="1:6" x14ac:dyDescent="0.25">
      <c r="A292" s="9" t="s">
        <v>432</v>
      </c>
      <c r="B292" s="10">
        <f>text("713-13","000")</f>
      </c>
      <c r="C292" s="10" t="s">
        <v>433</v>
      </c>
      <c r="D292" s="10" t="s">
        <v>14</v>
      </c>
      <c r="E292" s="10" t="s">
        <v>434</v>
      </c>
      <c r="F292" s="11">
        <v>850</v>
      </c>
    </row>
    <row r="293" spans="1:6" x14ac:dyDescent="0.25">
      <c r="A293" s="9" t="s">
        <v>435</v>
      </c>
      <c r="B293" s="10">
        <f>text("714","000")</f>
      </c>
      <c r="C293" s="10" t="s">
        <v>436</v>
      </c>
      <c r="D293" s="10" t="s">
        <v>18</v>
      </c>
      <c r="E293" s="10" t="s">
        <v>254</v>
      </c>
      <c r="F293" s="11">
        <v>600</v>
      </c>
    </row>
    <row r="294" spans="1:6" x14ac:dyDescent="0.25">
      <c r="A294" s="9" t="s">
        <v>437</v>
      </c>
      <c r="B294" s="10">
        <f>text("715","000")</f>
      </c>
      <c r="C294" s="10" t="s">
        <v>438</v>
      </c>
      <c r="D294" s="10" t="s">
        <v>18</v>
      </c>
      <c r="E294" s="10" t="s">
        <v>300</v>
      </c>
      <c r="F294" s="11">
        <v>400</v>
      </c>
    </row>
    <row r="295" spans="1:6" x14ac:dyDescent="0.25">
      <c r="A295" s="9" t="s">
        <v>439</v>
      </c>
      <c r="B295" s="10">
        <f>text("715-2","000")</f>
      </c>
      <c r="C295" s="10" t="s">
        <v>438</v>
      </c>
      <c r="D295" s="10" t="s">
        <v>48</v>
      </c>
      <c r="E295" s="10" t="s">
        <v>300</v>
      </c>
      <c r="F295" s="11">
        <v>400</v>
      </c>
    </row>
    <row r="296" spans="1:6" x14ac:dyDescent="0.25">
      <c r="A296" s="9" t="s">
        <v>440</v>
      </c>
      <c r="B296" s="10">
        <f>text("715-4","000")</f>
      </c>
      <c r="C296" s="10" t="s">
        <v>438</v>
      </c>
      <c r="D296" s="10" t="s">
        <v>26</v>
      </c>
      <c r="E296" s="10" t="s">
        <v>300</v>
      </c>
      <c r="F296" s="11">
        <v>400</v>
      </c>
    </row>
    <row r="297" spans="1:6" x14ac:dyDescent="0.25">
      <c r="A297" s="9" t="s">
        <v>441</v>
      </c>
      <c r="B297" s="10">
        <f>text("715-5","000")</f>
      </c>
      <c r="C297" s="10" t="s">
        <v>438</v>
      </c>
      <c r="D297" s="10" t="s">
        <v>42</v>
      </c>
      <c r="E297" s="10" t="s">
        <v>300</v>
      </c>
      <c r="F297" s="11">
        <v>400</v>
      </c>
    </row>
    <row r="298" spans="1:6" x14ac:dyDescent="0.25">
      <c r="A298" s="9" t="s">
        <v>442</v>
      </c>
      <c r="B298" s="10">
        <f>text("716-2","000")</f>
      </c>
      <c r="C298" s="10" t="s">
        <v>443</v>
      </c>
      <c r="D298" s="10" t="s">
        <v>48</v>
      </c>
      <c r="E298" s="10" t="s">
        <v>300</v>
      </c>
      <c r="F298" s="11">
        <v>400</v>
      </c>
    </row>
    <row r="299" spans="1:6" x14ac:dyDescent="0.25">
      <c r="A299" s="9" t="s">
        <v>444</v>
      </c>
      <c r="B299" s="10">
        <f>text("716-3","000")</f>
      </c>
      <c r="C299" s="10" t="s">
        <v>443</v>
      </c>
      <c r="D299" s="10" t="s">
        <v>50</v>
      </c>
      <c r="E299" s="10" t="s">
        <v>300</v>
      </c>
      <c r="F299" s="11">
        <v>400</v>
      </c>
    </row>
    <row r="300" spans="1:6" x14ac:dyDescent="0.25">
      <c r="A300" s="9" t="s">
        <v>445</v>
      </c>
      <c r="B300" s="10">
        <f>text("716-4","000")</f>
      </c>
      <c r="C300" s="10" t="s">
        <v>443</v>
      </c>
      <c r="D300" s="10" t="s">
        <v>26</v>
      </c>
      <c r="E300" s="10" t="s">
        <v>300</v>
      </c>
      <c r="F300" s="11">
        <v>400</v>
      </c>
    </row>
    <row r="301" spans="1:6" x14ac:dyDescent="0.25">
      <c r="A301" s="9" t="s">
        <v>446</v>
      </c>
      <c r="B301" s="10">
        <f>text("717","000")</f>
      </c>
      <c r="C301" s="10" t="s">
        <v>447</v>
      </c>
      <c r="D301" s="10" t="s">
        <v>18</v>
      </c>
      <c r="E301" s="10" t="s">
        <v>77</v>
      </c>
      <c r="F301" s="11">
        <v>400</v>
      </c>
    </row>
    <row r="302" spans="1:6" x14ac:dyDescent="0.25">
      <c r="A302" s="9" t="s">
        <v>448</v>
      </c>
      <c r="B302" s="10">
        <f>text("717-7","000")</f>
      </c>
      <c r="C302" s="10" t="s">
        <v>447</v>
      </c>
      <c r="D302" s="10" t="s">
        <v>10</v>
      </c>
      <c r="E302" s="10" t="s">
        <v>77</v>
      </c>
      <c r="F302" s="11">
        <v>400</v>
      </c>
    </row>
    <row r="303" spans="1:6" x14ac:dyDescent="0.25">
      <c r="A303" s="9" t="s">
        <v>449</v>
      </c>
      <c r="B303" s="10">
        <f>text("718","000")</f>
      </c>
      <c r="C303" s="10" t="s">
        <v>450</v>
      </c>
      <c r="D303" s="10" t="s">
        <v>18</v>
      </c>
      <c r="E303" s="10" t="s">
        <v>19</v>
      </c>
      <c r="F303" s="11">
        <v>450</v>
      </c>
    </row>
    <row r="304" spans="1:6" x14ac:dyDescent="0.25">
      <c r="A304" s="9" t="s">
        <v>451</v>
      </c>
      <c r="B304" s="10">
        <f>text("719-7","000")</f>
      </c>
      <c r="C304" s="10" t="s">
        <v>452</v>
      </c>
      <c r="D304" s="10" t="s">
        <v>10</v>
      </c>
      <c r="E304" s="10" t="s">
        <v>279</v>
      </c>
      <c r="F304" s="11">
        <v>230</v>
      </c>
    </row>
    <row r="305" spans="1:6" x14ac:dyDescent="0.25">
      <c r="A305" s="8" t="s">
        <v>453</v>
      </c>
      <c r="B305" s="8"/>
      <c r="C305" s="8"/>
      <c r="D305" s="8"/>
      <c r="E305" s="8"/>
      <c r="F305" s="8"/>
    </row>
    <row r="306" spans="1:6" x14ac:dyDescent="0.25">
      <c r="A306" s="9" t="s">
        <v>454</v>
      </c>
      <c r="B306" s="10">
        <f>text("800-3","000")</f>
      </c>
      <c r="C306" s="10" t="s">
        <v>455</v>
      </c>
      <c r="D306" s="10" t="s">
        <v>50</v>
      </c>
      <c r="E306" s="10" t="s">
        <v>456</v>
      </c>
      <c r="F306" s="11">
        <v>850</v>
      </c>
    </row>
    <row r="307" spans="1:6" x14ac:dyDescent="0.25">
      <c r="A307" s="9" t="s">
        <v>457</v>
      </c>
      <c r="B307" s="10">
        <f>text("800-4","000")</f>
      </c>
      <c r="C307" s="10" t="s">
        <v>455</v>
      </c>
      <c r="D307" s="10" t="s">
        <v>26</v>
      </c>
      <c r="E307" s="10" t="s">
        <v>456</v>
      </c>
      <c r="F307" s="11">
        <v>850</v>
      </c>
    </row>
    <row r="308" spans="1:6" x14ac:dyDescent="0.25">
      <c r="A308" s="9" t="s">
        <v>458</v>
      </c>
      <c r="B308" s="10">
        <f>text("800-6","000")</f>
      </c>
      <c r="C308" s="10" t="s">
        <v>455</v>
      </c>
      <c r="D308" s="10" t="s">
        <v>52</v>
      </c>
      <c r="E308" s="10" t="s">
        <v>456</v>
      </c>
      <c r="F308" s="11">
        <v>850</v>
      </c>
    </row>
    <row r="309" spans="1:6" x14ac:dyDescent="0.25">
      <c r="A309" s="9" t="s">
        <v>459</v>
      </c>
      <c r="B309" s="10">
        <f>text("801","000")</f>
      </c>
      <c r="C309" s="10" t="s">
        <v>460</v>
      </c>
      <c r="D309" s="10" t="s">
        <v>18</v>
      </c>
      <c r="E309" s="10" t="s">
        <v>40</v>
      </c>
      <c r="F309" s="11">
        <v>350</v>
      </c>
    </row>
    <row r="310" spans="1:6" x14ac:dyDescent="0.25">
      <c r="A310" s="9" t="s">
        <v>461</v>
      </c>
      <c r="B310" s="10">
        <f>text("801-1","000")</f>
      </c>
      <c r="C310" s="10" t="s">
        <v>460</v>
      </c>
      <c r="D310" s="10" t="s">
        <v>57</v>
      </c>
      <c r="E310" s="10" t="s">
        <v>40</v>
      </c>
      <c r="F310" s="11">
        <v>350</v>
      </c>
    </row>
    <row r="311" spans="1:6" x14ac:dyDescent="0.25">
      <c r="A311" s="9" t="s">
        <v>462</v>
      </c>
      <c r="B311" s="10">
        <f>text("801-2","000")</f>
      </c>
      <c r="C311" s="10" t="s">
        <v>460</v>
      </c>
      <c r="D311" s="10" t="s">
        <v>48</v>
      </c>
      <c r="E311" s="10" t="s">
        <v>40</v>
      </c>
      <c r="F311" s="11">
        <v>350</v>
      </c>
    </row>
    <row r="312" spans="1:6" x14ac:dyDescent="0.25">
      <c r="A312" s="9" t="s">
        <v>463</v>
      </c>
      <c r="B312" s="10">
        <f>text("801-4","000")</f>
      </c>
      <c r="C312" s="10" t="s">
        <v>460</v>
      </c>
      <c r="D312" s="10" t="s">
        <v>26</v>
      </c>
      <c r="E312" s="10" t="s">
        <v>40</v>
      </c>
      <c r="F312" s="11">
        <v>350</v>
      </c>
    </row>
    <row r="313" spans="1:6" x14ac:dyDescent="0.25">
      <c r="A313" s="9" t="s">
        <v>464</v>
      </c>
      <c r="B313" s="10">
        <f>text("801-5","000")</f>
      </c>
      <c r="C313" s="10" t="s">
        <v>460</v>
      </c>
      <c r="D313" s="10" t="s">
        <v>42</v>
      </c>
      <c r="E313" s="10" t="s">
        <v>40</v>
      </c>
      <c r="F313" s="11">
        <v>350</v>
      </c>
    </row>
    <row r="314" spans="1:6" x14ac:dyDescent="0.25">
      <c r="A314" s="9" t="s">
        <v>465</v>
      </c>
      <c r="B314" s="10">
        <f>text("801-6","000")</f>
      </c>
      <c r="C314" s="10" t="s">
        <v>460</v>
      </c>
      <c r="D314" s="10" t="s">
        <v>52</v>
      </c>
      <c r="E314" s="10" t="s">
        <v>40</v>
      </c>
      <c r="F314" s="11">
        <v>350</v>
      </c>
    </row>
    <row r="315" spans="1:6" x14ac:dyDescent="0.25">
      <c r="A315" s="9" t="s">
        <v>466</v>
      </c>
      <c r="B315" s="10">
        <f>text("801-9","000")</f>
      </c>
      <c r="C315" s="10" t="s">
        <v>460</v>
      </c>
      <c r="D315" s="10" t="s">
        <v>282</v>
      </c>
      <c r="E315" s="10" t="s">
        <v>40</v>
      </c>
      <c r="F315" s="11">
        <v>350</v>
      </c>
    </row>
    <row r="316" spans="1:6" x14ac:dyDescent="0.25">
      <c r="A316" s="9" t="s">
        <v>467</v>
      </c>
      <c r="B316" s="10">
        <f>text("801-13","000")</f>
      </c>
      <c r="C316" s="10" t="s">
        <v>460</v>
      </c>
      <c r="D316" s="10" t="s">
        <v>14</v>
      </c>
      <c r="E316" s="10" t="s">
        <v>40</v>
      </c>
      <c r="F316" s="11">
        <v>350</v>
      </c>
    </row>
    <row r="317" spans="1:6" x14ac:dyDescent="0.25">
      <c r="A317" s="9" t="s">
        <v>468</v>
      </c>
      <c r="B317" s="10">
        <f>text("804-3","000")</f>
      </c>
      <c r="C317" s="10" t="s">
        <v>469</v>
      </c>
      <c r="D317" s="10" t="s">
        <v>50</v>
      </c>
      <c r="E317" s="10" t="s">
        <v>470</v>
      </c>
      <c r="F317" s="11">
        <v>320</v>
      </c>
    </row>
    <row r="318" spans="1:6" x14ac:dyDescent="0.25">
      <c r="A318" s="9" t="s">
        <v>471</v>
      </c>
      <c r="B318" s="10">
        <f>text("804-5","000")</f>
      </c>
      <c r="C318" s="10" t="s">
        <v>469</v>
      </c>
      <c r="D318" s="10" t="s">
        <v>42</v>
      </c>
      <c r="E318" s="10" t="s">
        <v>470</v>
      </c>
      <c r="F318" s="11">
        <v>320</v>
      </c>
    </row>
    <row r="319" spans="1:6" x14ac:dyDescent="0.25">
      <c r="A319" s="9" t="s">
        <v>472</v>
      </c>
      <c r="B319" s="10">
        <f>text("805-2","000")</f>
      </c>
      <c r="C319" s="10" t="s">
        <v>473</v>
      </c>
      <c r="D319" s="10" t="s">
        <v>48</v>
      </c>
      <c r="E319" s="10" t="s">
        <v>474</v>
      </c>
      <c r="F319" s="11">
        <v>450</v>
      </c>
    </row>
    <row r="320" spans="1:6" x14ac:dyDescent="0.25">
      <c r="A320" s="9" t="s">
        <v>475</v>
      </c>
      <c r="B320" s="10">
        <f>text("805-3","000")</f>
      </c>
      <c r="C320" s="10" t="s">
        <v>473</v>
      </c>
      <c r="D320" s="10" t="s">
        <v>50</v>
      </c>
      <c r="E320" s="10" t="s">
        <v>474</v>
      </c>
      <c r="F320" s="11">
        <v>450</v>
      </c>
    </row>
    <row r="321" spans="1:6" x14ac:dyDescent="0.25">
      <c r="A321" s="9" t="s">
        <v>476</v>
      </c>
      <c r="B321" s="10">
        <f>text("805-4","000")</f>
      </c>
      <c r="C321" s="10" t="s">
        <v>473</v>
      </c>
      <c r="D321" s="10" t="s">
        <v>26</v>
      </c>
      <c r="E321" s="10" t="s">
        <v>474</v>
      </c>
      <c r="F321" s="11">
        <v>450</v>
      </c>
    </row>
    <row r="322" spans="1:6" x14ac:dyDescent="0.25">
      <c r="A322" s="9" t="s">
        <v>477</v>
      </c>
      <c r="B322" s="10">
        <f>text("805-5","000")</f>
      </c>
      <c r="C322" s="10" t="s">
        <v>473</v>
      </c>
      <c r="D322" s="10" t="s">
        <v>42</v>
      </c>
      <c r="E322" s="10" t="s">
        <v>474</v>
      </c>
      <c r="F322" s="11">
        <v>450</v>
      </c>
    </row>
    <row r="323" spans="1:6" x14ac:dyDescent="0.25">
      <c r="A323" s="9" t="s">
        <v>478</v>
      </c>
      <c r="B323" s="10">
        <f>text("805-6","000")</f>
      </c>
      <c r="C323" s="10" t="s">
        <v>473</v>
      </c>
      <c r="D323" s="10" t="s">
        <v>52</v>
      </c>
      <c r="E323" s="10" t="s">
        <v>474</v>
      </c>
      <c r="F323" s="11">
        <v>450</v>
      </c>
    </row>
    <row r="324" spans="1:6" x14ac:dyDescent="0.25">
      <c r="A324" s="9" t="s">
        <v>479</v>
      </c>
      <c r="B324" s="10">
        <f>text("806-2","000")</f>
      </c>
      <c r="C324" s="10" t="s">
        <v>480</v>
      </c>
      <c r="D324" s="10" t="s">
        <v>48</v>
      </c>
      <c r="E324" s="10" t="s">
        <v>27</v>
      </c>
      <c r="F324" s="11">
        <v>450</v>
      </c>
    </row>
    <row r="325" spans="1:6" x14ac:dyDescent="0.25">
      <c r="A325" s="9" t="s">
        <v>481</v>
      </c>
      <c r="B325" s="10">
        <f>text("806-3","000")</f>
      </c>
      <c r="C325" s="10" t="s">
        <v>480</v>
      </c>
      <c r="D325" s="10" t="s">
        <v>50</v>
      </c>
      <c r="E325" s="10" t="s">
        <v>27</v>
      </c>
      <c r="F325" s="11">
        <v>450</v>
      </c>
    </row>
    <row r="326" spans="1:6" x14ac:dyDescent="0.25">
      <c r="A326" s="9" t="s">
        <v>482</v>
      </c>
      <c r="B326" s="10">
        <f>text("806-4","000")</f>
      </c>
      <c r="C326" s="10" t="s">
        <v>480</v>
      </c>
      <c r="D326" s="10" t="s">
        <v>26</v>
      </c>
      <c r="E326" s="10" t="s">
        <v>27</v>
      </c>
      <c r="F326" s="11">
        <v>450</v>
      </c>
    </row>
    <row r="327" spans="1:6" x14ac:dyDescent="0.25">
      <c r="A327" s="9" t="s">
        <v>483</v>
      </c>
      <c r="B327" s="10">
        <f>text("806-5","000")</f>
      </c>
      <c r="C327" s="10" t="s">
        <v>480</v>
      </c>
      <c r="D327" s="10" t="s">
        <v>42</v>
      </c>
      <c r="E327" s="10" t="s">
        <v>27</v>
      </c>
      <c r="F327" s="11">
        <v>450</v>
      </c>
    </row>
    <row r="328" spans="1:6" x14ac:dyDescent="0.25">
      <c r="A328" s="9" t="s">
        <v>484</v>
      </c>
      <c r="B328" s="10">
        <f>text("807-2","000")</f>
      </c>
      <c r="C328" s="10" t="s">
        <v>485</v>
      </c>
      <c r="D328" s="10" t="s">
        <v>48</v>
      </c>
      <c r="E328" s="10" t="s">
        <v>11</v>
      </c>
      <c r="F328" s="11">
        <v>600</v>
      </c>
    </row>
    <row r="329" spans="1:6" x14ac:dyDescent="0.25">
      <c r="A329" s="9" t="s">
        <v>486</v>
      </c>
      <c r="B329" s="10">
        <f>text("807-3","000")</f>
      </c>
      <c r="C329" s="10" t="s">
        <v>485</v>
      </c>
      <c r="D329" s="10" t="s">
        <v>50</v>
      </c>
      <c r="E329" s="10" t="s">
        <v>11</v>
      </c>
      <c r="F329" s="11">
        <v>600</v>
      </c>
    </row>
    <row r="330" spans="1:6" x14ac:dyDescent="0.25">
      <c r="A330" s="9" t="s">
        <v>487</v>
      </c>
      <c r="B330" s="10">
        <f>text("807-4","000")</f>
      </c>
      <c r="C330" s="10" t="s">
        <v>485</v>
      </c>
      <c r="D330" s="10" t="s">
        <v>26</v>
      </c>
      <c r="E330" s="10" t="s">
        <v>11</v>
      </c>
      <c r="F330" s="11">
        <v>600</v>
      </c>
    </row>
    <row r="331" spans="1:6" x14ac:dyDescent="0.25">
      <c r="A331" s="9" t="s">
        <v>488</v>
      </c>
      <c r="B331" s="10">
        <f>text("807-5","000")</f>
      </c>
      <c r="C331" s="10" t="s">
        <v>485</v>
      </c>
      <c r="D331" s="10" t="s">
        <v>42</v>
      </c>
      <c r="E331" s="10" t="s">
        <v>11</v>
      </c>
      <c r="F331" s="11">
        <v>600</v>
      </c>
    </row>
    <row r="332" spans="1:6" x14ac:dyDescent="0.25">
      <c r="A332" s="9" t="s">
        <v>489</v>
      </c>
      <c r="B332" s="10">
        <f>text("808-3","000")</f>
      </c>
      <c r="C332" s="10" t="s">
        <v>490</v>
      </c>
      <c r="D332" s="10" t="s">
        <v>50</v>
      </c>
      <c r="E332" s="10" t="s">
        <v>27</v>
      </c>
      <c r="F332" s="11">
        <v>600</v>
      </c>
    </row>
    <row r="333" spans="1:6" x14ac:dyDescent="0.25">
      <c r="A333" s="9" t="s">
        <v>491</v>
      </c>
      <c r="B333" s="10">
        <f>text("808-5","000")</f>
      </c>
      <c r="C333" s="10" t="s">
        <v>490</v>
      </c>
      <c r="D333" s="10" t="s">
        <v>42</v>
      </c>
      <c r="E333" s="10" t="s">
        <v>27</v>
      </c>
      <c r="F333" s="11">
        <v>600</v>
      </c>
    </row>
    <row r="334" spans="1:6" x14ac:dyDescent="0.25">
      <c r="A334" s="9" t="s">
        <v>492</v>
      </c>
      <c r="B334" s="10">
        <f>text("809-5","000")</f>
      </c>
      <c r="C334" s="10" t="s">
        <v>493</v>
      </c>
      <c r="D334" s="10" t="s">
        <v>42</v>
      </c>
      <c r="E334" s="10" t="s">
        <v>494</v>
      </c>
      <c r="F334" s="11">
        <v>400</v>
      </c>
    </row>
    <row r="335" spans="1:6" x14ac:dyDescent="0.25">
      <c r="A335" s="8" t="s">
        <v>495</v>
      </c>
      <c r="B335" s="8"/>
      <c r="C335" s="8"/>
      <c r="D335" s="8"/>
      <c r="E335" s="8"/>
      <c r="F335" s="8"/>
    </row>
    <row r="336" spans="1:6" x14ac:dyDescent="0.25">
      <c r="A336" s="9" t="s">
        <v>496</v>
      </c>
      <c r="B336" s="10">
        <f>text("911","000")</f>
      </c>
      <c r="C336" s="10" t="s">
        <v>497</v>
      </c>
      <c r="D336" s="10" t="s">
        <v>18</v>
      </c>
      <c r="E336" s="10" t="s">
        <v>498</v>
      </c>
      <c r="F336" s="11">
        <v>250</v>
      </c>
    </row>
    <row r="337" spans="1:6" x14ac:dyDescent="0.25">
      <c r="A337" s="9" t="s">
        <v>499</v>
      </c>
      <c r="B337" s="10">
        <f>text("912","000")</f>
      </c>
      <c r="C337" s="10" t="s">
        <v>500</v>
      </c>
      <c r="D337" s="10" t="s">
        <v>18</v>
      </c>
      <c r="E337" s="10" t="s">
        <v>163</v>
      </c>
      <c r="F337" s="11">
        <v>280</v>
      </c>
    </row>
    <row r="338" spans="1:6" x14ac:dyDescent="0.25">
      <c r="A338" s="9" t="s">
        <v>501</v>
      </c>
      <c r="B338" s="10">
        <f>text("912-2","000")</f>
      </c>
      <c r="C338" s="10" t="s">
        <v>500</v>
      </c>
      <c r="D338" s="10" t="s">
        <v>48</v>
      </c>
      <c r="E338" s="10" t="s">
        <v>163</v>
      </c>
      <c r="F338" s="11">
        <v>280</v>
      </c>
    </row>
    <row r="339" spans="1:6" x14ac:dyDescent="0.25">
      <c r="A339" s="9" t="s">
        <v>502</v>
      </c>
      <c r="B339" s="10">
        <f>text("912-3","000")</f>
      </c>
      <c r="C339" s="10" t="s">
        <v>500</v>
      </c>
      <c r="D339" s="10" t="s">
        <v>50</v>
      </c>
      <c r="E339" s="10" t="s">
        <v>163</v>
      </c>
      <c r="F339" s="11">
        <v>280</v>
      </c>
    </row>
    <row r="340" spans="1:6" x14ac:dyDescent="0.25">
      <c r="A340" s="9" t="s">
        <v>503</v>
      </c>
      <c r="B340" s="10">
        <f>text("913","000")</f>
      </c>
      <c r="C340" s="10" t="s">
        <v>504</v>
      </c>
      <c r="D340" s="10" t="s">
        <v>18</v>
      </c>
      <c r="E340" s="10" t="s">
        <v>262</v>
      </c>
      <c r="F340" s="11">
        <v>250</v>
      </c>
    </row>
    <row r="341" spans="1:6" x14ac:dyDescent="0.25">
      <c r="A341" s="9" t="s">
        <v>505</v>
      </c>
      <c r="B341" s="10">
        <f>text("913-5","000")</f>
      </c>
      <c r="C341" s="10" t="s">
        <v>504</v>
      </c>
      <c r="D341" s="10" t="s">
        <v>42</v>
      </c>
      <c r="E341" s="10" t="s">
        <v>262</v>
      </c>
      <c r="F341" s="11">
        <v>250</v>
      </c>
    </row>
    <row r="342" spans="1:6" x14ac:dyDescent="0.25">
      <c r="A342" s="9" t="s">
        <v>506</v>
      </c>
      <c r="B342" s="10">
        <f>text("913-7","000")</f>
      </c>
      <c r="C342" s="10" t="s">
        <v>504</v>
      </c>
      <c r="D342" s="10" t="s">
        <v>10</v>
      </c>
      <c r="E342" s="10" t="s">
        <v>262</v>
      </c>
      <c r="F342" s="11">
        <v>250</v>
      </c>
    </row>
    <row r="343" spans="1:6" x14ac:dyDescent="0.25">
      <c r="A343" s="9" t="s">
        <v>507</v>
      </c>
      <c r="B343" s="10">
        <f>text("913-8","000")</f>
      </c>
      <c r="C343" s="10" t="s">
        <v>504</v>
      </c>
      <c r="D343" s="10" t="s">
        <v>128</v>
      </c>
      <c r="E343" s="10" t="s">
        <v>262</v>
      </c>
      <c r="F343" s="11">
        <v>250</v>
      </c>
    </row>
    <row r="344" spans="1:6" x14ac:dyDescent="0.25">
      <c r="A344" s="9" t="s">
        <v>508</v>
      </c>
      <c r="B344" s="10">
        <f>text("913-9","000")</f>
      </c>
      <c r="C344" s="10" t="s">
        <v>504</v>
      </c>
      <c r="D344" s="10" t="s">
        <v>282</v>
      </c>
      <c r="E344" s="10" t="s">
        <v>262</v>
      </c>
      <c r="F344" s="11">
        <v>250</v>
      </c>
    </row>
    <row r="345" spans="1:6" x14ac:dyDescent="0.25">
      <c r="A345" s="9" t="s">
        <v>509</v>
      </c>
      <c r="B345" s="10">
        <f>text("914","000")</f>
      </c>
      <c r="C345" s="10" t="s">
        <v>510</v>
      </c>
      <c r="D345" s="10" t="s">
        <v>18</v>
      </c>
      <c r="E345" s="10" t="s">
        <v>498</v>
      </c>
      <c r="F345" s="11">
        <v>250</v>
      </c>
    </row>
    <row r="346" spans="1:6" x14ac:dyDescent="0.25">
      <c r="A346" s="9" t="s">
        <v>511</v>
      </c>
      <c r="B346" s="10">
        <f>text("914-7","000")</f>
      </c>
      <c r="C346" s="10" t="s">
        <v>510</v>
      </c>
      <c r="D346" s="10" t="s">
        <v>10</v>
      </c>
      <c r="E346" s="10" t="s">
        <v>498</v>
      </c>
      <c r="F346" s="11">
        <v>250</v>
      </c>
    </row>
    <row r="347" spans="1:6" x14ac:dyDescent="0.25">
      <c r="A347" s="9" t="s">
        <v>512</v>
      </c>
      <c r="B347" s="10">
        <f>text("914-8","000")</f>
      </c>
      <c r="C347" s="10" t="s">
        <v>510</v>
      </c>
      <c r="D347" s="10" t="s">
        <v>128</v>
      </c>
      <c r="E347" s="10" t="s">
        <v>498</v>
      </c>
      <c r="F347" s="11">
        <v>250</v>
      </c>
    </row>
    <row r="348" spans="1:6" x14ac:dyDescent="0.25">
      <c r="A348" s="9" t="s">
        <v>513</v>
      </c>
      <c r="B348" s="10">
        <f>text("914-9","000")</f>
      </c>
      <c r="C348" s="10" t="s">
        <v>510</v>
      </c>
      <c r="D348" s="10" t="s">
        <v>282</v>
      </c>
      <c r="E348" s="10" t="s">
        <v>498</v>
      </c>
      <c r="F348" s="11">
        <v>250</v>
      </c>
    </row>
    <row r="349" spans="1:6" x14ac:dyDescent="0.25">
      <c r="A349" s="8" t="s">
        <v>514</v>
      </c>
      <c r="B349" s="8"/>
      <c r="C349" s="8"/>
      <c r="D349" s="8"/>
      <c r="E349" s="8"/>
      <c r="F349" s="8"/>
    </row>
    <row r="350" spans="1:6" x14ac:dyDescent="0.25">
      <c r="A350" s="9" t="s">
        <v>515</v>
      </c>
      <c r="B350" s="10">
        <f>text("508","000")</f>
      </c>
      <c r="C350" s="10" t="s">
        <v>516</v>
      </c>
      <c r="D350" s="10" t="s">
        <v>18</v>
      </c>
      <c r="E350" s="10" t="s">
        <v>517</v>
      </c>
      <c r="F350" s="11">
        <v>380</v>
      </c>
    </row>
    <row r="351" spans="1:6" x14ac:dyDescent="0.25">
      <c r="A351" s="9" t="s">
        <v>518</v>
      </c>
      <c r="B351" s="10">
        <f>text("508-3","000")</f>
      </c>
      <c r="C351" s="10" t="s">
        <v>516</v>
      </c>
      <c r="D351" s="10" t="s">
        <v>50</v>
      </c>
      <c r="E351" s="10" t="s">
        <v>517</v>
      </c>
      <c r="F351" s="11">
        <v>380</v>
      </c>
    </row>
    <row r="352" spans="1:6" x14ac:dyDescent="0.25">
      <c r="A352" s="9" t="s">
        <v>519</v>
      </c>
      <c r="B352" s="10">
        <f>text("509","000")</f>
      </c>
      <c r="C352" s="10" t="s">
        <v>520</v>
      </c>
      <c r="D352" s="10" t="s">
        <v>18</v>
      </c>
      <c r="E352" s="10" t="s">
        <v>521</v>
      </c>
      <c r="F352" s="11">
        <v>850</v>
      </c>
    </row>
    <row r="353" spans="1:6" x14ac:dyDescent="0.25">
      <c r="A353" s="9" t="s">
        <v>522</v>
      </c>
      <c r="B353" s="10">
        <f>text("509-2","000")</f>
      </c>
      <c r="C353" s="10" t="s">
        <v>520</v>
      </c>
      <c r="D353" s="10" t="s">
        <v>48</v>
      </c>
      <c r="E353" s="10" t="s">
        <v>521</v>
      </c>
      <c r="F353" s="11">
        <v>850</v>
      </c>
    </row>
    <row r="354" spans="1:6" x14ac:dyDescent="0.25">
      <c r="A354" s="9" t="s">
        <v>523</v>
      </c>
      <c r="B354" s="10">
        <f>text("1506","000")</f>
      </c>
      <c r="C354" s="10" t="s">
        <v>524</v>
      </c>
      <c r="D354" s="10" t="s">
        <v>18</v>
      </c>
      <c r="E354" s="10" t="s">
        <v>22</v>
      </c>
      <c r="F354" s="11">
        <v>500</v>
      </c>
    </row>
    <row r="355" spans="1:6" x14ac:dyDescent="0.25">
      <c r="A355" s="9" t="s">
        <v>525</v>
      </c>
      <c r="B355" s="10">
        <f>text("1506-2","000")</f>
      </c>
      <c r="C355" s="10" t="s">
        <v>524</v>
      </c>
      <c r="D355" s="10" t="s">
        <v>48</v>
      </c>
      <c r="E355" s="10" t="s">
        <v>22</v>
      </c>
      <c r="F355" s="11">
        <v>500</v>
      </c>
    </row>
    <row r="356" spans="1:6" x14ac:dyDescent="0.25">
      <c r="A356" s="9" t="s">
        <v>526</v>
      </c>
      <c r="B356" s="10">
        <f>text("1511","000")</f>
      </c>
      <c r="C356" s="10" t="s">
        <v>527</v>
      </c>
      <c r="D356" s="10" t="s">
        <v>18</v>
      </c>
      <c r="E356" s="10" t="s">
        <v>528</v>
      </c>
      <c r="F356" s="11">
        <v>380</v>
      </c>
    </row>
    <row r="357" spans="1:6" x14ac:dyDescent="0.25">
      <c r="A357" s="9" t="s">
        <v>529</v>
      </c>
      <c r="B357" s="10">
        <f>text("1511-2","000")</f>
      </c>
      <c r="C357" s="10" t="s">
        <v>527</v>
      </c>
      <c r="D357" s="10" t="s">
        <v>48</v>
      </c>
      <c r="E357" s="10" t="s">
        <v>528</v>
      </c>
      <c r="F357" s="11">
        <v>380</v>
      </c>
    </row>
    <row r="358" spans="1:6" x14ac:dyDescent="0.25">
      <c r="A358" s="9" t="s">
        <v>530</v>
      </c>
      <c r="B358" s="10">
        <f>text("1514","000")</f>
      </c>
      <c r="C358" s="10" t="s">
        <v>531</v>
      </c>
      <c r="D358" s="10" t="s">
        <v>18</v>
      </c>
      <c r="E358" s="10" t="s">
        <v>77</v>
      </c>
      <c r="F358" s="11">
        <v>380</v>
      </c>
    </row>
    <row r="359" spans="1:6" x14ac:dyDescent="0.25">
      <c r="A359" s="9" t="s">
        <v>532</v>
      </c>
      <c r="B359" s="10">
        <f>text("1514-7","000")</f>
      </c>
      <c r="C359" s="10" t="s">
        <v>531</v>
      </c>
      <c r="D359" s="10" t="s">
        <v>10</v>
      </c>
      <c r="E359" s="10" t="s">
        <v>77</v>
      </c>
      <c r="F359" s="11">
        <v>380</v>
      </c>
    </row>
    <row r="360" spans="1:6" x14ac:dyDescent="0.25">
      <c r="A360" s="9" t="s">
        <v>533</v>
      </c>
      <c r="B360" s="10">
        <f>text("1521","000")</f>
      </c>
      <c r="C360" s="10" t="s">
        <v>534</v>
      </c>
      <c r="D360" s="10" t="s">
        <v>18</v>
      </c>
      <c r="E360" s="10" t="s">
        <v>156</v>
      </c>
      <c r="F360" s="11">
        <v>300</v>
      </c>
    </row>
    <row r="361" spans="1:6" x14ac:dyDescent="0.25">
      <c r="A361" s="9" t="s">
        <v>535</v>
      </c>
      <c r="B361" s="10">
        <f>text("1521-2","000")</f>
      </c>
      <c r="C361" s="10" t="s">
        <v>534</v>
      </c>
      <c r="D361" s="10" t="s">
        <v>48</v>
      </c>
      <c r="E361" s="10" t="s">
        <v>156</v>
      </c>
      <c r="F361" s="11">
        <v>300</v>
      </c>
    </row>
    <row r="362" spans="1:6" x14ac:dyDescent="0.25">
      <c r="A362" s="9" t="s">
        <v>536</v>
      </c>
      <c r="B362" s="10">
        <f>text("1521-3","000")</f>
      </c>
      <c r="C362" s="10" t="s">
        <v>534</v>
      </c>
      <c r="D362" s="10" t="s">
        <v>50</v>
      </c>
      <c r="E362" s="10" t="s">
        <v>156</v>
      </c>
      <c r="F362" s="11">
        <v>300</v>
      </c>
    </row>
    <row r="363" spans="1:6" x14ac:dyDescent="0.25">
      <c r="A363" s="9" t="s">
        <v>537</v>
      </c>
      <c r="B363" s="10">
        <f>text("1521-5","000")</f>
      </c>
      <c r="C363" s="10" t="s">
        <v>534</v>
      </c>
      <c r="D363" s="10" t="s">
        <v>42</v>
      </c>
      <c r="E363" s="10" t="s">
        <v>156</v>
      </c>
      <c r="F363" s="11">
        <v>300</v>
      </c>
    </row>
    <row r="364" spans="1:6" x14ac:dyDescent="0.25">
      <c r="A364" s="9" t="s">
        <v>538</v>
      </c>
      <c r="B364" s="10">
        <f>text("1522","000")</f>
      </c>
      <c r="C364" s="10" t="s">
        <v>539</v>
      </c>
      <c r="D364" s="10" t="s">
        <v>18</v>
      </c>
      <c r="E364" s="10" t="s">
        <v>540</v>
      </c>
      <c r="F364" s="11">
        <v>400</v>
      </c>
    </row>
    <row r="365" spans="1:6" x14ac:dyDescent="0.25">
      <c r="A365" s="9" t="s">
        <v>541</v>
      </c>
      <c r="B365" s="10">
        <f>text("1523","000")</f>
      </c>
      <c r="C365" s="10" t="s">
        <v>542</v>
      </c>
      <c r="D365" s="10" t="s">
        <v>18</v>
      </c>
      <c r="E365" s="10" t="s">
        <v>254</v>
      </c>
      <c r="F365" s="11">
        <v>350</v>
      </c>
    </row>
    <row r="366" spans="1:6" x14ac:dyDescent="0.25">
      <c r="A366" s="9" t="s">
        <v>543</v>
      </c>
      <c r="B366" s="10">
        <f>text("1523-7","000")</f>
      </c>
      <c r="C366" s="10" t="s">
        <v>542</v>
      </c>
      <c r="D366" s="10" t="s">
        <v>10</v>
      </c>
      <c r="E366" s="10" t="s">
        <v>254</v>
      </c>
      <c r="F366" s="11">
        <v>350</v>
      </c>
    </row>
    <row r="367" spans="1:6" x14ac:dyDescent="0.25">
      <c r="A367" s="9" t="s">
        <v>544</v>
      </c>
      <c r="B367" s="10">
        <f>text("1524-1","000")</f>
      </c>
      <c r="C367" s="10" t="s">
        <v>545</v>
      </c>
      <c r="D367" s="10" t="s">
        <v>57</v>
      </c>
      <c r="E367" s="10" t="s">
        <v>410</v>
      </c>
      <c r="F367" s="11">
        <v>400</v>
      </c>
    </row>
    <row r="368" spans="1:6" x14ac:dyDescent="0.25">
      <c r="A368" s="8" t="s">
        <v>546</v>
      </c>
      <c r="B368" s="8"/>
      <c r="C368" s="8"/>
      <c r="D368" s="8"/>
      <c r="E368" s="8"/>
      <c r="F368" s="8"/>
    </row>
    <row r="369" spans="1:6" x14ac:dyDescent="0.25">
      <c r="A369" s="9" t="s">
        <v>547</v>
      </c>
      <c r="B369" s="10">
        <f>text("1604","000")</f>
      </c>
      <c r="C369" s="10" t="s">
        <v>548</v>
      </c>
      <c r="D369" s="10" t="s">
        <v>18</v>
      </c>
      <c r="E369" s="10" t="s">
        <v>11</v>
      </c>
      <c r="F369" s="11">
        <v>400</v>
      </c>
    </row>
    <row r="370" spans="1:6" x14ac:dyDescent="0.25">
      <c r="A370" s="9" t="s">
        <v>549</v>
      </c>
      <c r="B370" s="10">
        <f>text("1604-6","000")</f>
      </c>
      <c r="C370" s="10" t="s">
        <v>548</v>
      </c>
      <c r="D370" s="10" t="s">
        <v>52</v>
      </c>
      <c r="E370" s="10" t="s">
        <v>11</v>
      </c>
      <c r="F370" s="11">
        <v>400</v>
      </c>
    </row>
    <row r="371" spans="1:6" x14ac:dyDescent="0.25">
      <c r="A371" s="9" t="s">
        <v>550</v>
      </c>
      <c r="B371" s="10">
        <f>text("1605-1","000")</f>
      </c>
      <c r="C371" s="10" t="s">
        <v>551</v>
      </c>
      <c r="D371" s="10" t="s">
        <v>57</v>
      </c>
      <c r="E371" s="10" t="s">
        <v>27</v>
      </c>
      <c r="F371" s="11">
        <v>650</v>
      </c>
    </row>
    <row r="372" spans="1:6" x14ac:dyDescent="0.25">
      <c r="A372" s="9" t="s">
        <v>552</v>
      </c>
      <c r="B372" s="10">
        <f>text("1605-6","000")</f>
      </c>
      <c r="C372" s="10" t="s">
        <v>551</v>
      </c>
      <c r="D372" s="10" t="s">
        <v>52</v>
      </c>
      <c r="E372" s="10" t="s">
        <v>27</v>
      </c>
      <c r="F372" s="11">
        <v>650</v>
      </c>
    </row>
    <row r="373" spans="1:6" x14ac:dyDescent="0.25">
      <c r="A373" s="9" t="s">
        <v>553</v>
      </c>
      <c r="B373" s="10">
        <f>text("1605-7","000")</f>
      </c>
      <c r="C373" s="10" t="s">
        <v>551</v>
      </c>
      <c r="D373" s="10" t="s">
        <v>10</v>
      </c>
      <c r="E373" s="10" t="s">
        <v>27</v>
      </c>
      <c r="F373" s="11">
        <v>650</v>
      </c>
    </row>
    <row r="374" spans="1:6" x14ac:dyDescent="0.25">
      <c r="A374" s="9" t="s">
        <v>554</v>
      </c>
      <c r="B374" s="10">
        <f>text("1605-9","000")</f>
      </c>
      <c r="C374" s="10" t="s">
        <v>551</v>
      </c>
      <c r="D374" s="10" t="s">
        <v>282</v>
      </c>
      <c r="E374" s="10" t="s">
        <v>27</v>
      </c>
      <c r="F374" s="11">
        <v>650</v>
      </c>
    </row>
    <row r="375" spans="1:6" x14ac:dyDescent="0.25">
      <c r="A375" s="9" t="s">
        <v>555</v>
      </c>
      <c r="B375" s="10">
        <f>text("1606","000")</f>
      </c>
      <c r="C375" s="10" t="s">
        <v>556</v>
      </c>
      <c r="D375" s="10" t="s">
        <v>18</v>
      </c>
      <c r="E375" s="10" t="s">
        <v>557</v>
      </c>
      <c r="F375" s="11">
        <v>500</v>
      </c>
    </row>
    <row r="376" spans="1:6" x14ac:dyDescent="0.25">
      <c r="A376" s="9" t="s">
        <v>558</v>
      </c>
      <c r="B376" s="10">
        <f>text("1606-1","000")</f>
      </c>
      <c r="C376" s="10" t="s">
        <v>556</v>
      </c>
      <c r="D376" s="10" t="s">
        <v>57</v>
      </c>
      <c r="E376" s="10" t="s">
        <v>557</v>
      </c>
      <c r="F376" s="11">
        <v>500</v>
      </c>
    </row>
    <row r="377" spans="1:6" x14ac:dyDescent="0.25">
      <c r="A377" s="9" t="s">
        <v>559</v>
      </c>
      <c r="B377" s="10">
        <f>text("1606-6","000")</f>
      </c>
      <c r="C377" s="10" t="s">
        <v>556</v>
      </c>
      <c r="D377" s="10" t="s">
        <v>52</v>
      </c>
      <c r="E377" s="10" t="s">
        <v>557</v>
      </c>
      <c r="F377" s="11">
        <v>500</v>
      </c>
    </row>
    <row r="378" spans="1:6" x14ac:dyDescent="0.25">
      <c r="A378" s="9" t="s">
        <v>560</v>
      </c>
      <c r="B378" s="10">
        <f>text("1606-9","000")</f>
      </c>
      <c r="C378" s="10" t="s">
        <v>556</v>
      </c>
      <c r="D378" s="10" t="s">
        <v>282</v>
      </c>
      <c r="E378" s="10" t="s">
        <v>557</v>
      </c>
      <c r="F378" s="11">
        <v>500</v>
      </c>
    </row>
    <row r="379" spans="1:6" x14ac:dyDescent="0.25">
      <c r="A379" s="9" t="s">
        <v>561</v>
      </c>
      <c r="B379" s="10">
        <f>text("1607","000")</f>
      </c>
      <c r="C379" s="10" t="s">
        <v>562</v>
      </c>
      <c r="D379" s="10" t="s">
        <v>18</v>
      </c>
      <c r="E379" s="10" t="s">
        <v>300</v>
      </c>
      <c r="F379" s="11">
        <v>600</v>
      </c>
    </row>
    <row r="380" spans="1:6" x14ac:dyDescent="0.25">
      <c r="A380" s="9" t="s">
        <v>563</v>
      </c>
      <c r="B380" s="10">
        <f>text("1607-2","000")</f>
      </c>
      <c r="C380" s="10" t="s">
        <v>562</v>
      </c>
      <c r="D380" s="10" t="s">
        <v>48</v>
      </c>
      <c r="E380" s="10" t="s">
        <v>300</v>
      </c>
      <c r="F380" s="11">
        <v>600</v>
      </c>
    </row>
    <row r="381" spans="1:6" x14ac:dyDescent="0.25">
      <c r="A381" s="9" t="s">
        <v>564</v>
      </c>
      <c r="B381" s="10">
        <f>text("1607-5","000")</f>
      </c>
      <c r="C381" s="10" t="s">
        <v>562</v>
      </c>
      <c r="D381" s="10" t="s">
        <v>42</v>
      </c>
      <c r="E381" s="10" t="s">
        <v>300</v>
      </c>
      <c r="F381" s="11">
        <v>600</v>
      </c>
    </row>
    <row r="382" spans="1:6" x14ac:dyDescent="0.25">
      <c r="A382" s="9" t="s">
        <v>565</v>
      </c>
      <c r="B382" s="10">
        <f>text("1607-6","000")</f>
      </c>
      <c r="C382" s="10" t="s">
        <v>562</v>
      </c>
      <c r="D382" s="10" t="s">
        <v>52</v>
      </c>
      <c r="E382" s="10" t="s">
        <v>300</v>
      </c>
      <c r="F382" s="11">
        <v>600</v>
      </c>
    </row>
    <row r="383" spans="1:6" x14ac:dyDescent="0.25">
      <c r="A383" s="9" t="s">
        <v>566</v>
      </c>
      <c r="B383" s="10">
        <f>text("1609","000")</f>
      </c>
      <c r="C383" s="10" t="s">
        <v>567</v>
      </c>
      <c r="D383" s="10" t="s">
        <v>18</v>
      </c>
      <c r="E383" s="10" t="s">
        <v>568</v>
      </c>
      <c r="F383" s="11">
        <v>700</v>
      </c>
    </row>
    <row r="384" spans="1:6" x14ac:dyDescent="0.25">
      <c r="A384" s="9" t="s">
        <v>569</v>
      </c>
      <c r="B384" s="10">
        <f>text("1609-2","000")</f>
      </c>
      <c r="C384" s="10" t="s">
        <v>567</v>
      </c>
      <c r="D384" s="10" t="s">
        <v>48</v>
      </c>
      <c r="E384" s="10" t="s">
        <v>568</v>
      </c>
      <c r="F384" s="11">
        <v>700</v>
      </c>
    </row>
    <row r="385" spans="1:6" x14ac:dyDescent="0.25">
      <c r="A385" s="9" t="s">
        <v>570</v>
      </c>
      <c r="B385" s="10">
        <f>text("1610","000")</f>
      </c>
      <c r="C385" s="10" t="s">
        <v>571</v>
      </c>
      <c r="D385" s="10" t="s">
        <v>18</v>
      </c>
      <c r="E385" s="10" t="s">
        <v>55</v>
      </c>
      <c r="F385" s="11">
        <v>800</v>
      </c>
    </row>
    <row r="386" spans="1:6" x14ac:dyDescent="0.25">
      <c r="A386" s="9" t="s">
        <v>572</v>
      </c>
      <c r="B386" s="10">
        <f>text("1610-2","000")</f>
      </c>
      <c r="C386" s="10" t="s">
        <v>571</v>
      </c>
      <c r="D386" s="10" t="s">
        <v>48</v>
      </c>
      <c r="E386" s="10" t="s">
        <v>55</v>
      </c>
      <c r="F386" s="11">
        <v>800</v>
      </c>
    </row>
    <row r="387" spans="1:6" x14ac:dyDescent="0.25">
      <c r="A387" s="9" t="s">
        <v>573</v>
      </c>
      <c r="B387" s="10">
        <f>text("1610-8","000")</f>
      </c>
      <c r="C387" s="10" t="s">
        <v>571</v>
      </c>
      <c r="D387" s="10" t="s">
        <v>128</v>
      </c>
      <c r="E387" s="10" t="s">
        <v>55</v>
      </c>
      <c r="F387" s="11">
        <v>800</v>
      </c>
    </row>
    <row r="388" spans="1:6" x14ac:dyDescent="0.25">
      <c r="A388" s="9" t="s">
        <v>574</v>
      </c>
      <c r="B388" s="10">
        <f>text("1610-9","000")</f>
      </c>
      <c r="C388" s="10" t="s">
        <v>571</v>
      </c>
      <c r="D388" s="10" t="s">
        <v>282</v>
      </c>
      <c r="E388" s="10" t="s">
        <v>55</v>
      </c>
      <c r="F388" s="11">
        <v>800</v>
      </c>
    </row>
    <row r="389" spans="1:6" x14ac:dyDescent="0.25">
      <c r="A389" s="9" t="s">
        <v>575</v>
      </c>
      <c r="B389" s="10">
        <f>text("1611-1","000")</f>
      </c>
      <c r="C389" s="10" t="s">
        <v>576</v>
      </c>
      <c r="D389" s="10" t="s">
        <v>57</v>
      </c>
      <c r="E389" s="10" t="s">
        <v>179</v>
      </c>
      <c r="F389" s="11">
        <v>600</v>
      </c>
    </row>
    <row r="390" spans="1:6" x14ac:dyDescent="0.25">
      <c r="A390" s="9" t="s">
        <v>577</v>
      </c>
      <c r="B390" s="10">
        <f>text("1611-2","000")</f>
      </c>
      <c r="C390" s="10" t="s">
        <v>576</v>
      </c>
      <c r="D390" s="10" t="s">
        <v>48</v>
      </c>
      <c r="E390" s="10" t="s">
        <v>179</v>
      </c>
      <c r="F390" s="11">
        <v>600</v>
      </c>
    </row>
    <row r="391" spans="1:6" x14ac:dyDescent="0.25">
      <c r="A391" s="9" t="s">
        <v>578</v>
      </c>
      <c r="B391" s="10">
        <f>text("1611-3","000")</f>
      </c>
      <c r="C391" s="10" t="s">
        <v>576</v>
      </c>
      <c r="D391" s="10" t="s">
        <v>50</v>
      </c>
      <c r="E391" s="10" t="s">
        <v>179</v>
      </c>
      <c r="F391" s="11">
        <v>600</v>
      </c>
    </row>
    <row r="392" spans="1:6" x14ac:dyDescent="0.25">
      <c r="A392" s="9" t="s">
        <v>579</v>
      </c>
      <c r="B392" s="10">
        <f>text("1611-5","000")</f>
      </c>
      <c r="C392" s="10" t="s">
        <v>576</v>
      </c>
      <c r="D392" s="10" t="s">
        <v>42</v>
      </c>
      <c r="E392" s="10" t="s">
        <v>179</v>
      </c>
      <c r="F392" s="11">
        <v>600</v>
      </c>
    </row>
    <row r="393" spans="1:6" x14ac:dyDescent="0.25">
      <c r="A393" s="9" t="s">
        <v>580</v>
      </c>
      <c r="B393" s="10">
        <f>text("1611-6","000")</f>
      </c>
      <c r="C393" s="10" t="s">
        <v>576</v>
      </c>
      <c r="D393" s="10" t="s">
        <v>52</v>
      </c>
      <c r="E393" s="10" t="s">
        <v>179</v>
      </c>
      <c r="F393" s="11">
        <v>600</v>
      </c>
    </row>
    <row r="394" spans="1:6" x14ac:dyDescent="0.25">
      <c r="A394" s="9" t="s">
        <v>581</v>
      </c>
      <c r="B394" s="10">
        <f>text("1611-9","000")</f>
      </c>
      <c r="C394" s="10" t="s">
        <v>576</v>
      </c>
      <c r="D394" s="10" t="s">
        <v>282</v>
      </c>
      <c r="E394" s="10" t="s">
        <v>179</v>
      </c>
      <c r="F394" s="11">
        <v>600</v>
      </c>
    </row>
    <row r="395" spans="1:6" x14ac:dyDescent="0.25">
      <c r="A395" s="9" t="s">
        <v>582</v>
      </c>
      <c r="B395" s="10">
        <f>text("1612-4","000")</f>
      </c>
      <c r="C395" s="10" t="s">
        <v>583</v>
      </c>
      <c r="D395" s="10" t="s">
        <v>26</v>
      </c>
      <c r="E395" s="10" t="s">
        <v>584</v>
      </c>
      <c r="F395" s="11">
        <v>350</v>
      </c>
    </row>
    <row r="396" spans="1:6" x14ac:dyDescent="0.25">
      <c r="A396" s="9" t="s">
        <v>585</v>
      </c>
      <c r="B396" s="10">
        <f>text("1612-10","000")</f>
      </c>
      <c r="C396" s="10" t="s">
        <v>583</v>
      </c>
      <c r="D396" s="10" t="s">
        <v>29</v>
      </c>
      <c r="E396" s="10" t="s">
        <v>584</v>
      </c>
      <c r="F396" s="11">
        <v>350</v>
      </c>
    </row>
    <row r="397" spans="1:6" x14ac:dyDescent="0.25">
      <c r="A397" s="9" t="s">
        <v>586</v>
      </c>
      <c r="B397" s="10">
        <f>text("1612-11","000")</f>
      </c>
      <c r="C397" s="10" t="s">
        <v>583</v>
      </c>
      <c r="D397" s="10" t="s">
        <v>31</v>
      </c>
      <c r="E397" s="10" t="s">
        <v>584</v>
      </c>
      <c r="F397" s="11">
        <v>350</v>
      </c>
    </row>
    <row r="398" spans="1:6" x14ac:dyDescent="0.25">
      <c r="A398" s="9" t="s">
        <v>587</v>
      </c>
      <c r="B398" s="10">
        <f>text("1612-12","000")</f>
      </c>
      <c r="C398" s="10" t="s">
        <v>583</v>
      </c>
      <c r="D398" s="10" t="s">
        <v>33</v>
      </c>
      <c r="E398" s="10" t="s">
        <v>584</v>
      </c>
      <c r="F398" s="11">
        <v>350</v>
      </c>
    </row>
    <row r="399" spans="1:6" x14ac:dyDescent="0.25">
      <c r="A399" s="9" t="s">
        <v>588</v>
      </c>
      <c r="B399" s="10">
        <f>text("1613-4","000")</f>
      </c>
      <c r="C399" s="10" t="s">
        <v>589</v>
      </c>
      <c r="D399" s="10" t="s">
        <v>26</v>
      </c>
      <c r="E399" s="10" t="s">
        <v>590</v>
      </c>
      <c r="F399" s="11">
        <v>280</v>
      </c>
    </row>
    <row r="400" spans="1:6" x14ac:dyDescent="0.25">
      <c r="A400" s="9" t="s">
        <v>591</v>
      </c>
      <c r="B400" s="10">
        <f>text("1613-10","000")</f>
      </c>
      <c r="C400" s="10" t="s">
        <v>589</v>
      </c>
      <c r="D400" s="10" t="s">
        <v>29</v>
      </c>
      <c r="E400" s="10" t="s">
        <v>590</v>
      </c>
      <c r="F400" s="11">
        <v>280</v>
      </c>
    </row>
    <row r="401" spans="1:6" x14ac:dyDescent="0.25">
      <c r="A401" s="9" t="s">
        <v>592</v>
      </c>
      <c r="B401" s="10">
        <f>text("1613-12","000")</f>
      </c>
      <c r="C401" s="10" t="s">
        <v>589</v>
      </c>
      <c r="D401" s="10" t="s">
        <v>33</v>
      </c>
      <c r="E401" s="10" t="s">
        <v>590</v>
      </c>
      <c r="F401" s="11">
        <v>280</v>
      </c>
    </row>
    <row r="402" spans="1:6" x14ac:dyDescent="0.25">
      <c r="A402" s="8" t="s">
        <v>593</v>
      </c>
      <c r="B402" s="8"/>
      <c r="C402" s="8"/>
      <c r="D402" s="8"/>
      <c r="E402" s="8"/>
      <c r="F402" s="8"/>
    </row>
    <row r="403" spans="1:6" x14ac:dyDescent="0.25">
      <c r="A403" s="9" t="s">
        <v>594</v>
      </c>
      <c r="B403" s="10">
        <f>text("2515-1","000")</f>
      </c>
      <c r="C403" s="10" t="s">
        <v>595</v>
      </c>
      <c r="D403" s="10" t="s">
        <v>57</v>
      </c>
      <c r="E403" s="10" t="s">
        <v>410</v>
      </c>
      <c r="F403" s="11">
        <v>600</v>
      </c>
    </row>
    <row r="404" spans="1:6" x14ac:dyDescent="0.25">
      <c r="A404" s="9" t="s">
        <v>596</v>
      </c>
      <c r="B404" s="10">
        <f>text("2515-2","000")</f>
      </c>
      <c r="C404" s="10" t="s">
        <v>595</v>
      </c>
      <c r="D404" s="10" t="s">
        <v>48</v>
      </c>
      <c r="E404" s="10" t="s">
        <v>410</v>
      </c>
      <c r="F404" s="11">
        <v>600</v>
      </c>
    </row>
    <row r="405" spans="1:6" x14ac:dyDescent="0.25">
      <c r="A405" s="9" t="s">
        <v>597</v>
      </c>
      <c r="B405" s="10">
        <f>text("2515-6","000")</f>
      </c>
      <c r="C405" s="10" t="s">
        <v>595</v>
      </c>
      <c r="D405" s="10" t="s">
        <v>52</v>
      </c>
      <c r="E405" s="10" t="s">
        <v>410</v>
      </c>
      <c r="F405" s="11">
        <v>600</v>
      </c>
    </row>
    <row r="406" spans="1:6" x14ac:dyDescent="0.25">
      <c r="A406" s="9" t="s">
        <v>598</v>
      </c>
      <c r="B406" s="10">
        <f>text("2516","000")</f>
      </c>
      <c r="C406" s="10" t="s">
        <v>599</v>
      </c>
      <c r="D406" s="10" t="s">
        <v>18</v>
      </c>
      <c r="E406" s="10" t="s">
        <v>103</v>
      </c>
      <c r="F406" s="11">
        <v>280</v>
      </c>
    </row>
    <row r="407" spans="1:6" x14ac:dyDescent="0.25">
      <c r="A407" s="9" t="s">
        <v>600</v>
      </c>
      <c r="B407" s="10">
        <f>text("2516-2","000")</f>
      </c>
      <c r="C407" s="10" t="s">
        <v>599</v>
      </c>
      <c r="D407" s="10" t="s">
        <v>48</v>
      </c>
      <c r="E407" s="10" t="s">
        <v>103</v>
      </c>
      <c r="F407" s="11">
        <v>280</v>
      </c>
    </row>
    <row r="408" spans="1:6" x14ac:dyDescent="0.25">
      <c r="A408" s="8" t="s">
        <v>601</v>
      </c>
      <c r="B408" s="8"/>
      <c r="C408" s="8"/>
      <c r="D408" s="8"/>
      <c r="E408" s="8"/>
      <c r="F408" s="8"/>
    </row>
    <row r="409" spans="1:6" x14ac:dyDescent="0.25">
      <c r="A409" s="9" t="s">
        <v>602</v>
      </c>
      <c r="B409" s="10">
        <f>text("2616","000")</f>
      </c>
      <c r="C409" s="10" t="s">
        <v>603</v>
      </c>
      <c r="D409" s="10" t="s">
        <v>18</v>
      </c>
      <c r="E409" s="10" t="s">
        <v>46</v>
      </c>
      <c r="F409" s="11">
        <v>400</v>
      </c>
    </row>
    <row r="410" spans="1:6" x14ac:dyDescent="0.25">
      <c r="A410" s="9" t="s">
        <v>604</v>
      </c>
      <c r="B410" s="10">
        <f>text("2616-7","000")</f>
      </c>
      <c r="C410" s="10" t="s">
        <v>603</v>
      </c>
      <c r="D410" s="10" t="s">
        <v>10</v>
      </c>
      <c r="E410" s="10" t="s">
        <v>46</v>
      </c>
      <c r="F410" s="11">
        <v>400</v>
      </c>
    </row>
    <row r="411" spans="1:6" x14ac:dyDescent="0.25">
      <c r="A411" s="9" t="s">
        <v>605</v>
      </c>
      <c r="B411" s="10">
        <f>text("2618","000")</f>
      </c>
      <c r="C411" s="10" t="s">
        <v>606</v>
      </c>
      <c r="D411" s="10" t="s">
        <v>18</v>
      </c>
      <c r="E411" s="10" t="s">
        <v>163</v>
      </c>
      <c r="F411" s="11">
        <v>280</v>
      </c>
    </row>
    <row r="412" spans="1:6" x14ac:dyDescent="0.25">
      <c r="A412" s="9" t="s">
        <v>607</v>
      </c>
      <c r="B412" s="10">
        <f>text("2618-7","000")</f>
      </c>
      <c r="C412" s="10" t="s">
        <v>606</v>
      </c>
      <c r="D412" s="10" t="s">
        <v>10</v>
      </c>
      <c r="E412" s="10" t="s">
        <v>163</v>
      </c>
      <c r="F412" s="11">
        <v>280</v>
      </c>
    </row>
    <row r="413" spans="1:6" x14ac:dyDescent="0.25">
      <c r="A413" s="9" t="s">
        <v>608</v>
      </c>
      <c r="B413" s="10">
        <f>text("2619-7","000")</f>
      </c>
      <c r="C413" s="10" t="s">
        <v>609</v>
      </c>
      <c r="D413" s="10" t="s">
        <v>10</v>
      </c>
      <c r="E413" s="10" t="s">
        <v>163</v>
      </c>
      <c r="F413" s="11">
        <v>280</v>
      </c>
    </row>
    <row r="414" spans="1:6" x14ac:dyDescent="0.25">
      <c r="A414" s="9" t="s">
        <v>610</v>
      </c>
      <c r="B414" s="10">
        <f>text("2620","000")</f>
      </c>
      <c r="C414" s="10" t="s">
        <v>611</v>
      </c>
      <c r="D414" s="10" t="s">
        <v>18</v>
      </c>
      <c r="E414" s="10" t="s">
        <v>163</v>
      </c>
      <c r="F414" s="11">
        <v>280</v>
      </c>
    </row>
    <row r="415" spans="1:6" x14ac:dyDescent="0.25">
      <c r="A415" s="9" t="s">
        <v>612</v>
      </c>
      <c r="B415" s="10">
        <f>text("2620-7","000")</f>
      </c>
      <c r="C415" s="10" t="s">
        <v>611</v>
      </c>
      <c r="D415" s="10" t="s">
        <v>10</v>
      </c>
      <c r="E415" s="10" t="s">
        <v>163</v>
      </c>
      <c r="F415" s="11">
        <v>280</v>
      </c>
    </row>
    <row r="416" spans="1:6" x14ac:dyDescent="0.25">
      <c r="A416" s="9" t="s">
        <v>613</v>
      </c>
      <c r="B416" s="10">
        <f>text("2621","000")</f>
      </c>
      <c r="C416" s="10" t="s">
        <v>614</v>
      </c>
      <c r="D416" s="10" t="s">
        <v>18</v>
      </c>
      <c r="E416" s="10" t="s">
        <v>163</v>
      </c>
      <c r="F416" s="11">
        <v>280</v>
      </c>
    </row>
    <row r="417" spans="1:6" x14ac:dyDescent="0.25">
      <c r="A417" s="9" t="s">
        <v>615</v>
      </c>
      <c r="B417" s="10">
        <f>text("2621-7","000")</f>
      </c>
      <c r="C417" s="10" t="s">
        <v>614</v>
      </c>
      <c r="D417" s="10" t="s">
        <v>10</v>
      </c>
      <c r="E417" s="10" t="s">
        <v>163</v>
      </c>
      <c r="F417" s="11">
        <v>280</v>
      </c>
    </row>
    <row r="418" spans="1:6" x14ac:dyDescent="0.25">
      <c r="A418" s="8" t="s">
        <v>616</v>
      </c>
      <c r="B418" s="8"/>
      <c r="C418" s="8"/>
      <c r="D418" s="8"/>
      <c r="E418" s="8"/>
      <c r="F418" s="8"/>
    </row>
    <row r="419" spans="1:6" x14ac:dyDescent="0.25">
      <c r="A419" s="9" t="s">
        <v>617</v>
      </c>
      <c r="B419" s="10">
        <f>text("5110-99","000")</f>
      </c>
      <c r="C419" s="10" t="s">
        <v>618</v>
      </c>
      <c r="D419" s="10" t="s">
        <v>619</v>
      </c>
      <c r="E419" s="10" t="s">
        <v>40</v>
      </c>
      <c r="F419" s="11">
        <v>290</v>
      </c>
    </row>
    <row r="420" spans="1:6" x14ac:dyDescent="0.25">
      <c r="A420" s="9" t="s">
        <v>620</v>
      </c>
      <c r="B420" s="10">
        <f>text("5111-99","000")</f>
      </c>
      <c r="C420" s="10" t="s">
        <v>621</v>
      </c>
      <c r="D420" s="10" t="s">
        <v>619</v>
      </c>
      <c r="E420" s="10" t="s">
        <v>40</v>
      </c>
      <c r="F420" s="11">
        <v>290</v>
      </c>
    </row>
    <row r="421" spans="1:6" x14ac:dyDescent="0.25">
      <c r="A421" s="9" t="s">
        <v>622</v>
      </c>
      <c r="B421" s="10">
        <f>text("5112-99","000")</f>
      </c>
      <c r="C421" s="10" t="s">
        <v>623</v>
      </c>
      <c r="D421" s="10" t="s">
        <v>619</v>
      </c>
      <c r="E421" s="10" t="s">
        <v>40</v>
      </c>
      <c r="F421" s="11">
        <v>290</v>
      </c>
    </row>
    <row r="422" spans="1:6" x14ac:dyDescent="0.25">
      <c r="A422" s="9" t="s">
        <v>624</v>
      </c>
      <c r="B422" s="10">
        <f>text("5113-99","000")</f>
      </c>
      <c r="C422" s="10" t="s">
        <v>625</v>
      </c>
      <c r="D422" s="10" t="s">
        <v>619</v>
      </c>
      <c r="E422" s="10" t="s">
        <v>410</v>
      </c>
      <c r="F422" s="11">
        <v>290</v>
      </c>
    </row>
    <row r="423" spans="1:6" x14ac:dyDescent="0.25">
      <c r="A423" s="9" t="s">
        <v>626</v>
      </c>
      <c r="B423" s="10">
        <f>text("5114-99","000")</f>
      </c>
      <c r="C423" s="10" t="s">
        <v>627</v>
      </c>
      <c r="D423" s="10" t="s">
        <v>619</v>
      </c>
      <c r="E423" s="10" t="s">
        <v>410</v>
      </c>
      <c r="F423" s="11">
        <v>290</v>
      </c>
    </row>
    <row r="424" spans="1:6" x14ac:dyDescent="0.25">
      <c r="A424" s="9" t="s">
        <v>628</v>
      </c>
      <c r="B424" s="10">
        <f>text("5115-99","000")</f>
      </c>
      <c r="C424" s="10" t="s">
        <v>629</v>
      </c>
      <c r="D424" s="10" t="s">
        <v>619</v>
      </c>
      <c r="E424" s="10" t="s">
        <v>410</v>
      </c>
      <c r="F424" s="11">
        <v>290</v>
      </c>
    </row>
    <row r="425" spans="1:6" x14ac:dyDescent="0.25">
      <c r="A425" s="9" t="s">
        <v>630</v>
      </c>
      <c r="B425" s="10">
        <f>text("5116-99","000")</f>
      </c>
      <c r="C425" s="10" t="s">
        <v>631</v>
      </c>
      <c r="D425" s="10" t="s">
        <v>619</v>
      </c>
      <c r="E425" s="10" t="s">
        <v>632</v>
      </c>
      <c r="F425" s="11">
        <v>290</v>
      </c>
    </row>
    <row r="426" spans="1:6" x14ac:dyDescent="0.25">
      <c r="A426" s="9" t="s">
        <v>633</v>
      </c>
      <c r="B426" s="10">
        <f>text("5117-99","000")</f>
      </c>
      <c r="C426" s="10" t="s">
        <v>634</v>
      </c>
      <c r="D426" s="10" t="s">
        <v>619</v>
      </c>
      <c r="E426" s="10" t="s">
        <v>632</v>
      </c>
      <c r="F426" s="11">
        <v>290</v>
      </c>
    </row>
    <row r="427" spans="1:6" x14ac:dyDescent="0.25">
      <c r="A427" s="9" t="s">
        <v>635</v>
      </c>
      <c r="B427" s="10">
        <f>text("5118-99","000")</f>
      </c>
      <c r="C427" s="10" t="s">
        <v>636</v>
      </c>
      <c r="D427" s="10" t="s">
        <v>619</v>
      </c>
      <c r="E427" s="10" t="s">
        <v>632</v>
      </c>
      <c r="F427" s="11">
        <v>290</v>
      </c>
    </row>
    <row r="428" spans="1:6" x14ac:dyDescent="0.25">
      <c r="A428" s="9" t="s">
        <v>637</v>
      </c>
      <c r="B428" s="10">
        <f>text("5119-99","000")</f>
      </c>
      <c r="C428" s="10" t="s">
        <v>638</v>
      </c>
      <c r="D428" s="10" t="s">
        <v>619</v>
      </c>
      <c r="E428" s="10" t="s">
        <v>639</v>
      </c>
      <c r="F428" s="11">
        <v>290</v>
      </c>
    </row>
    <row r="429" spans="1:6" x14ac:dyDescent="0.25">
      <c r="A429" s="9" t="s">
        <v>640</v>
      </c>
      <c r="B429" s="10">
        <f>text("5120-99","000")</f>
      </c>
      <c r="C429" s="10" t="s">
        <v>641</v>
      </c>
      <c r="D429" s="10" t="s">
        <v>619</v>
      </c>
      <c r="E429" s="10" t="s">
        <v>639</v>
      </c>
      <c r="F429" s="11">
        <v>290</v>
      </c>
    </row>
    <row r="430" spans="1:6" x14ac:dyDescent="0.25">
      <c r="A430" s="9" t="s">
        <v>642</v>
      </c>
      <c r="B430" s="10">
        <f>text("5121-99","000")</f>
      </c>
      <c r="C430" s="10" t="s">
        <v>643</v>
      </c>
      <c r="D430" s="10" t="s">
        <v>619</v>
      </c>
      <c r="E430" s="10" t="s">
        <v>639</v>
      </c>
      <c r="F430" s="11">
        <v>290</v>
      </c>
    </row>
    <row r="431" spans="1:6" x14ac:dyDescent="0.25">
      <c r="A431" s="9" t="s">
        <v>644</v>
      </c>
      <c r="B431" s="10">
        <f>text("5122-99","000")</f>
      </c>
      <c r="C431" s="10" t="s">
        <v>645</v>
      </c>
      <c r="D431" s="10" t="s">
        <v>619</v>
      </c>
      <c r="E431" s="10" t="s">
        <v>528</v>
      </c>
      <c r="F431" s="11">
        <v>290</v>
      </c>
    </row>
    <row r="432" spans="1:6" x14ac:dyDescent="0.25">
      <c r="A432" s="9" t="s">
        <v>646</v>
      </c>
      <c r="B432" s="10">
        <f>text("5123-99","000")</f>
      </c>
      <c r="C432" s="10" t="s">
        <v>647</v>
      </c>
      <c r="D432" s="10" t="s">
        <v>619</v>
      </c>
      <c r="E432" s="10" t="s">
        <v>528</v>
      </c>
      <c r="F432" s="11">
        <v>290</v>
      </c>
    </row>
    <row r="433" spans="1:6" x14ac:dyDescent="0.25">
      <c r="A433" s="9" t="s">
        <v>648</v>
      </c>
      <c r="B433" s="10">
        <f>text("5124-99","000")</f>
      </c>
      <c r="C433" s="10" t="s">
        <v>649</v>
      </c>
      <c r="D433" s="10" t="s">
        <v>619</v>
      </c>
      <c r="E433" s="10" t="s">
        <v>528</v>
      </c>
      <c r="F433" s="11">
        <v>290</v>
      </c>
    </row>
    <row r="434" spans="1:6" x14ac:dyDescent="0.25">
      <c r="A434" s="9" t="s">
        <v>650</v>
      </c>
      <c r="B434" s="10">
        <f>text("5125-99","000")</f>
      </c>
      <c r="C434" s="10" t="s">
        <v>651</v>
      </c>
      <c r="D434" s="10" t="s">
        <v>619</v>
      </c>
      <c r="E434" s="10" t="s">
        <v>410</v>
      </c>
      <c r="F434" s="11">
        <v>290</v>
      </c>
    </row>
    <row r="435" spans="1:6" x14ac:dyDescent="0.25">
      <c r="A435" s="9" t="s">
        <v>652</v>
      </c>
      <c r="B435" s="10">
        <f>text("5126-99","000")</f>
      </c>
      <c r="C435" s="10" t="s">
        <v>653</v>
      </c>
      <c r="D435" s="10" t="s">
        <v>619</v>
      </c>
      <c r="E435" s="10" t="s">
        <v>410</v>
      </c>
      <c r="F435" s="11">
        <v>290</v>
      </c>
    </row>
    <row r="436" spans="1:6" x14ac:dyDescent="0.25">
      <c r="A436" s="9" t="s">
        <v>654</v>
      </c>
      <c r="B436" s="10">
        <f>text("5127-99","000")</f>
      </c>
      <c r="C436" s="10" t="s">
        <v>655</v>
      </c>
      <c r="D436" s="10" t="s">
        <v>619</v>
      </c>
      <c r="E436" s="10" t="s">
        <v>410</v>
      </c>
      <c r="F436" s="11">
        <v>290</v>
      </c>
    </row>
    <row r="437" spans="1:6" x14ac:dyDescent="0.25">
      <c r="A437" s="9" t="s">
        <v>656</v>
      </c>
      <c r="B437" s="10">
        <f>text("5130-99","000")</f>
      </c>
      <c r="C437" s="10" t="s">
        <v>657</v>
      </c>
      <c r="D437" s="10" t="s">
        <v>619</v>
      </c>
      <c r="E437" s="10" t="s">
        <v>179</v>
      </c>
      <c r="F437" s="11">
        <v>220</v>
      </c>
    </row>
    <row r="438" spans="1:6" x14ac:dyDescent="0.25">
      <c r="A438" s="9" t="s">
        <v>658</v>
      </c>
      <c r="B438" s="10">
        <f>text("5131-99","000")</f>
      </c>
      <c r="C438" s="10" t="s">
        <v>659</v>
      </c>
      <c r="D438" s="10" t="s">
        <v>619</v>
      </c>
      <c r="E438" s="10" t="s">
        <v>179</v>
      </c>
      <c r="F438" s="11">
        <v>220</v>
      </c>
    </row>
    <row r="439" spans="1:6" x14ac:dyDescent="0.25">
      <c r="A439" s="9" t="s">
        <v>660</v>
      </c>
      <c r="B439" s="10">
        <f>text("5132-99","000")</f>
      </c>
      <c r="C439" s="10" t="s">
        <v>661</v>
      </c>
      <c r="D439" s="10" t="s">
        <v>619</v>
      </c>
      <c r="E439" s="10" t="s">
        <v>179</v>
      </c>
      <c r="F439" s="11">
        <v>220</v>
      </c>
    </row>
    <row r="440" spans="1:6" x14ac:dyDescent="0.25">
      <c r="A440" s="9" t="s">
        <v>662</v>
      </c>
      <c r="B440" s="10">
        <f>text("5134-99","000")</f>
      </c>
      <c r="C440" s="10" t="s">
        <v>663</v>
      </c>
      <c r="D440" s="10" t="s">
        <v>619</v>
      </c>
      <c r="E440" s="10" t="s">
        <v>179</v>
      </c>
      <c r="F440" s="11">
        <v>220</v>
      </c>
    </row>
    <row r="441" spans="1:6" x14ac:dyDescent="0.25">
      <c r="A441" s="9" t="s">
        <v>664</v>
      </c>
      <c r="B441" s="10">
        <f>text("5135-99","000")</f>
      </c>
      <c r="C441" s="10" t="s">
        <v>665</v>
      </c>
      <c r="D441" s="10" t="s">
        <v>619</v>
      </c>
      <c r="E441" s="10" t="s">
        <v>179</v>
      </c>
      <c r="F441" s="11">
        <v>220</v>
      </c>
    </row>
    <row r="442" spans="1:6" x14ac:dyDescent="0.25">
      <c r="A442" s="9" t="s">
        <v>666</v>
      </c>
      <c r="B442" s="10">
        <f>text("5136-99","000")</f>
      </c>
      <c r="C442" s="10" t="s">
        <v>667</v>
      </c>
      <c r="D442" s="10" t="s">
        <v>619</v>
      </c>
      <c r="E442" s="10" t="s">
        <v>179</v>
      </c>
      <c r="F442" s="11">
        <v>220</v>
      </c>
    </row>
    <row r="443" spans="1:6" x14ac:dyDescent="0.25">
      <c r="A443" s="9" t="s">
        <v>668</v>
      </c>
      <c r="B443" s="10">
        <f>text("5137-99","000")</f>
      </c>
      <c r="C443" s="10" t="s">
        <v>669</v>
      </c>
      <c r="D443" s="10" t="s">
        <v>619</v>
      </c>
      <c r="E443" s="10" t="s">
        <v>179</v>
      </c>
      <c r="F443" s="11">
        <v>220</v>
      </c>
    </row>
    <row r="444" spans="1:6" x14ac:dyDescent="0.25">
      <c r="A444" s="9" t="s">
        <v>670</v>
      </c>
      <c r="B444" s="10">
        <f>text("5138-99","000")</f>
      </c>
      <c r="C444" s="10" t="s">
        <v>671</v>
      </c>
      <c r="D444" s="10" t="s">
        <v>619</v>
      </c>
      <c r="E444" s="10" t="s">
        <v>179</v>
      </c>
      <c r="F444" s="11">
        <v>220</v>
      </c>
    </row>
    <row r="445" spans="1:6" x14ac:dyDescent="0.25">
      <c r="A445" s="9" t="s">
        <v>672</v>
      </c>
      <c r="B445" s="10">
        <f>text("5139-99","000")</f>
      </c>
      <c r="C445" s="10" t="s">
        <v>673</v>
      </c>
      <c r="D445" s="10" t="s">
        <v>619</v>
      </c>
      <c r="E445" s="10" t="s">
        <v>179</v>
      </c>
      <c r="F445" s="11">
        <v>220</v>
      </c>
    </row>
    <row r="446" spans="1:6" x14ac:dyDescent="0.25">
      <c r="A446" s="9" t="s">
        <v>674</v>
      </c>
      <c r="B446" s="10">
        <f>text("5140-99","000")</f>
      </c>
      <c r="C446" s="10" t="s">
        <v>675</v>
      </c>
      <c r="D446" s="10" t="s">
        <v>619</v>
      </c>
      <c r="E446" s="10" t="s">
        <v>179</v>
      </c>
      <c r="F446" s="11">
        <v>220</v>
      </c>
    </row>
    <row r="447" spans="1:6" x14ac:dyDescent="0.25">
      <c r="A447" s="9" t="s">
        <v>676</v>
      </c>
      <c r="B447" s="10">
        <f>text("5141-99","000")</f>
      </c>
      <c r="C447" s="10" t="s">
        <v>677</v>
      </c>
      <c r="D447" s="10" t="s">
        <v>619</v>
      </c>
      <c r="E447" s="10" t="s">
        <v>179</v>
      </c>
      <c r="F447" s="11">
        <v>220</v>
      </c>
    </row>
    <row r="448" spans="1:6" x14ac:dyDescent="0.25">
      <c r="A448" s="9" t="s">
        <v>678</v>
      </c>
      <c r="B448" s="10">
        <f>text("5142-99","000")</f>
      </c>
      <c r="C448" s="10" t="s">
        <v>679</v>
      </c>
      <c r="D448" s="10" t="s">
        <v>619</v>
      </c>
      <c r="E448" s="10" t="s">
        <v>179</v>
      </c>
      <c r="F448" s="11">
        <v>220</v>
      </c>
    </row>
    <row r="449" spans="1:6" x14ac:dyDescent="0.25">
      <c r="A449" s="9" t="s">
        <v>680</v>
      </c>
      <c r="B449" s="10">
        <f>text("5143-99","000")</f>
      </c>
      <c r="C449" s="10" t="s">
        <v>681</v>
      </c>
      <c r="D449" s="10" t="s">
        <v>619</v>
      </c>
      <c r="E449" s="10" t="s">
        <v>179</v>
      </c>
      <c r="F449" s="11">
        <v>220</v>
      </c>
    </row>
    <row r="450" spans="1:6" x14ac:dyDescent="0.25">
      <c r="A450" s="9" t="s">
        <v>682</v>
      </c>
      <c r="B450" s="10">
        <f>text("5145-99","000")</f>
      </c>
      <c r="C450" s="10" t="s">
        <v>683</v>
      </c>
      <c r="D450" s="10" t="s">
        <v>619</v>
      </c>
      <c r="E450" s="10" t="s">
        <v>179</v>
      </c>
      <c r="F450" s="11">
        <v>220</v>
      </c>
    </row>
    <row r="451" spans="1:6" x14ac:dyDescent="0.25">
      <c r="A451" s="9" t="s">
        <v>684</v>
      </c>
      <c r="B451" s="10">
        <f>text("5146-99","000")</f>
      </c>
      <c r="C451" s="10" t="s">
        <v>685</v>
      </c>
      <c r="D451" s="10" t="s">
        <v>619</v>
      </c>
      <c r="E451" s="10" t="s">
        <v>179</v>
      </c>
      <c r="F451" s="11">
        <v>220</v>
      </c>
    </row>
    <row r="452" spans="1:6" x14ac:dyDescent="0.25">
      <c r="A452" s="9" t="s">
        <v>686</v>
      </c>
      <c r="B452" s="10">
        <f>text("5148-99","000")</f>
      </c>
      <c r="C452" s="10" t="s">
        <v>687</v>
      </c>
      <c r="D452" s="10" t="s">
        <v>619</v>
      </c>
      <c r="E452" s="10" t="s">
        <v>179</v>
      </c>
      <c r="F452" s="11">
        <v>220</v>
      </c>
    </row>
    <row r="453" spans="1:6" x14ac:dyDescent="0.25">
      <c r="A453" s="9" t="s">
        <v>688</v>
      </c>
      <c r="B453" s="10">
        <f>text("5149-99","000")</f>
      </c>
      <c r="C453" s="10" t="s">
        <v>689</v>
      </c>
      <c r="D453" s="10" t="s">
        <v>619</v>
      </c>
      <c r="E453" s="10" t="s">
        <v>179</v>
      </c>
      <c r="F453" s="11">
        <v>220</v>
      </c>
    </row>
    <row r="454" spans="1:6" x14ac:dyDescent="0.25">
      <c r="A454" s="9" t="s">
        <v>690</v>
      </c>
      <c r="B454" s="10">
        <f>text("5150-99","000")</f>
      </c>
      <c r="C454" s="10" t="s">
        <v>691</v>
      </c>
      <c r="D454" s="10" t="s">
        <v>619</v>
      </c>
      <c r="E454" s="10" t="s">
        <v>179</v>
      </c>
      <c r="F454" s="11">
        <v>220</v>
      </c>
    </row>
    <row r="455" spans="1:6" x14ac:dyDescent="0.25">
      <c r="A455" s="8" t="s">
        <v>692</v>
      </c>
      <c r="B455" s="8"/>
      <c r="C455" s="8"/>
      <c r="D455" s="8"/>
      <c r="E455" s="8"/>
      <c r="F455" s="8"/>
    </row>
    <row r="456" spans="1:6" x14ac:dyDescent="0.25">
      <c r="A456" s="9" t="s">
        <v>693</v>
      </c>
      <c r="B456" s="10">
        <f>text("7101-99","000")</f>
      </c>
      <c r="C456" s="10" t="s">
        <v>694</v>
      </c>
      <c r="D456" s="10" t="s">
        <v>619</v>
      </c>
      <c r="E456" s="10" t="s">
        <v>69</v>
      </c>
      <c r="F456" s="11">
        <v>390</v>
      </c>
    </row>
    <row r="457" spans="1:6" x14ac:dyDescent="0.25">
      <c r="A457" s="9" t="s">
        <v>695</v>
      </c>
      <c r="B457" s="10">
        <f>text("7102-99","000")</f>
      </c>
      <c r="C457" s="10" t="s">
        <v>696</v>
      </c>
      <c r="D457" s="10" t="s">
        <v>619</v>
      </c>
      <c r="E457" s="10" t="s">
        <v>69</v>
      </c>
      <c r="F457" s="11">
        <v>390</v>
      </c>
    </row>
    <row r="458" spans="1:6" x14ac:dyDescent="0.25">
      <c r="A458" s="9" t="s">
        <v>697</v>
      </c>
      <c r="B458" s="10">
        <f>text("7104-99","000")</f>
      </c>
      <c r="C458" s="10" t="s">
        <v>698</v>
      </c>
      <c r="D458" s="10" t="s">
        <v>619</v>
      </c>
      <c r="E458" s="10" t="s">
        <v>494</v>
      </c>
      <c r="F458" s="11">
        <v>370</v>
      </c>
    </row>
    <row r="459" spans="1:6" x14ac:dyDescent="0.25">
      <c r="A459" s="9" t="s">
        <v>699</v>
      </c>
      <c r="B459" s="10">
        <f>text("7105-99","000")</f>
      </c>
      <c r="C459" s="10" t="s">
        <v>700</v>
      </c>
      <c r="D459" s="10" t="s">
        <v>619</v>
      </c>
      <c r="E459" s="10" t="s">
        <v>69</v>
      </c>
      <c r="F459" s="11">
        <v>315</v>
      </c>
    </row>
    <row r="460" spans="1:6" x14ac:dyDescent="0.25">
      <c r="A460" s="9" t="s">
        <v>701</v>
      </c>
      <c r="B460" s="10">
        <f>text("7106-99","000")</f>
      </c>
      <c r="C460" s="10" t="s">
        <v>702</v>
      </c>
      <c r="D460" s="10" t="s">
        <v>619</v>
      </c>
      <c r="E460" s="10" t="s">
        <v>156</v>
      </c>
      <c r="F460" s="11">
        <v>390</v>
      </c>
    </row>
    <row r="461" spans="1:6" x14ac:dyDescent="0.25">
      <c r="A461" s="9" t="s">
        <v>703</v>
      </c>
      <c r="B461" s="10">
        <f>text("7108-99","000")</f>
      </c>
      <c r="C461" s="10" t="s">
        <v>704</v>
      </c>
      <c r="D461" s="10" t="s">
        <v>619</v>
      </c>
      <c r="E461" s="10" t="s">
        <v>295</v>
      </c>
      <c r="F461" s="11">
        <v>390</v>
      </c>
    </row>
    <row r="462" spans="1:6" x14ac:dyDescent="0.25">
      <c r="A462" s="9" t="s">
        <v>705</v>
      </c>
      <c r="B462" s="10">
        <f>text("7109-99","000")</f>
      </c>
      <c r="C462" s="10" t="s">
        <v>706</v>
      </c>
      <c r="D462" s="10" t="s">
        <v>619</v>
      </c>
      <c r="E462" s="10" t="s">
        <v>470</v>
      </c>
      <c r="F462" s="11">
        <v>315</v>
      </c>
    </row>
    <row r="463" spans="1:6" x14ac:dyDescent="0.25">
      <c r="A463" s="9" t="s">
        <v>707</v>
      </c>
      <c r="B463" s="10">
        <f>text("7110-99","000")</f>
      </c>
      <c r="C463" s="10" t="s">
        <v>708</v>
      </c>
      <c r="D463" s="10" t="s">
        <v>619</v>
      </c>
      <c r="E463" s="10" t="s">
        <v>55</v>
      </c>
      <c r="F463" s="11">
        <v>540</v>
      </c>
    </row>
    <row r="464" spans="1:6" x14ac:dyDescent="0.25">
      <c r="A464" s="9" t="s">
        <v>709</v>
      </c>
      <c r="B464" s="10">
        <f>text("7111-99","000")</f>
      </c>
      <c r="C464" s="10" t="s">
        <v>710</v>
      </c>
      <c r="D464" s="10" t="s">
        <v>619</v>
      </c>
      <c r="E464" s="10" t="s">
        <v>711</v>
      </c>
      <c r="F464" s="11">
        <v>315</v>
      </c>
    </row>
    <row r="465" spans="1:6" x14ac:dyDescent="0.25">
      <c r="A465" s="9" t="s">
        <v>712</v>
      </c>
      <c r="B465" s="10">
        <f>text("7114-99","000")</f>
      </c>
      <c r="C465" s="10" t="s">
        <v>713</v>
      </c>
      <c r="D465" s="10" t="s">
        <v>619</v>
      </c>
      <c r="E465" s="10" t="s">
        <v>279</v>
      </c>
      <c r="F465" s="11">
        <v>295</v>
      </c>
    </row>
    <row r="466" spans="1:6" x14ac:dyDescent="0.25">
      <c r="A466" s="9" t="s">
        <v>714</v>
      </c>
      <c r="B466" s="10">
        <f>text("7115-99","000")</f>
      </c>
      <c r="C466" s="10" t="s">
        <v>715</v>
      </c>
      <c r="D466" s="10" t="s">
        <v>619</v>
      </c>
      <c r="E466" s="10" t="s">
        <v>716</v>
      </c>
      <c r="F466" s="11">
        <v>225</v>
      </c>
    </row>
    <row r="467" spans="1:6" x14ac:dyDescent="0.25">
      <c r="A467" s="8" t="s">
        <v>717</v>
      </c>
      <c r="B467" s="8"/>
      <c r="C467" s="8"/>
      <c r="D467" s="8"/>
      <c r="E467" s="8"/>
      <c r="F467" s="8"/>
    </row>
    <row r="468" spans="1:6" x14ac:dyDescent="0.25">
      <c r="A468" s="9" t="s">
        <v>718</v>
      </c>
      <c r="B468" s="10">
        <f>text("8001-99","000")</f>
      </c>
      <c r="C468" s="10" t="s">
        <v>719</v>
      </c>
      <c r="D468" s="10" t="s">
        <v>619</v>
      </c>
      <c r="E468" s="10" t="s">
        <v>69</v>
      </c>
      <c r="F468" s="11">
        <v>330</v>
      </c>
    </row>
    <row r="469" spans="1:6" x14ac:dyDescent="0.25">
      <c r="A469" s="9" t="s">
        <v>720</v>
      </c>
      <c r="B469" s="10">
        <f>text("8002-99","000")</f>
      </c>
      <c r="C469" s="10" t="s">
        <v>721</v>
      </c>
      <c r="D469" s="10" t="s">
        <v>619</v>
      </c>
      <c r="E469" s="10" t="s">
        <v>69</v>
      </c>
      <c r="F469" s="11">
        <v>330</v>
      </c>
    </row>
    <row r="470" spans="1:6" x14ac:dyDescent="0.25">
      <c r="A470" s="9" t="s">
        <v>722</v>
      </c>
      <c r="B470" s="10">
        <f>text("8003-99","000")</f>
      </c>
      <c r="C470" s="10" t="s">
        <v>723</v>
      </c>
      <c r="D470" s="10" t="s">
        <v>619</v>
      </c>
      <c r="E470" s="10" t="s">
        <v>69</v>
      </c>
      <c r="F470" s="11">
        <v>330</v>
      </c>
    </row>
    <row r="471" spans="1:6" x14ac:dyDescent="0.25">
      <c r="A471" s="9" t="s">
        <v>724</v>
      </c>
      <c r="B471" s="10">
        <f>text("8004-99","000")</f>
      </c>
      <c r="C471" s="10" t="s">
        <v>725</v>
      </c>
      <c r="D471" s="10" t="s">
        <v>619</v>
      </c>
      <c r="E471" s="10" t="s">
        <v>69</v>
      </c>
      <c r="F471" s="11">
        <v>330</v>
      </c>
    </row>
    <row r="472" spans="1:6" x14ac:dyDescent="0.25">
      <c r="A472" s="9" t="s">
        <v>726</v>
      </c>
      <c r="B472" s="10">
        <f>text("8005-99","000")</f>
      </c>
      <c r="C472" s="10" t="s">
        <v>727</v>
      </c>
      <c r="D472" s="10" t="s">
        <v>619</v>
      </c>
      <c r="E472" s="10" t="s">
        <v>69</v>
      </c>
      <c r="F472" s="11">
        <v>330</v>
      </c>
    </row>
    <row r="473" spans="1:6" x14ac:dyDescent="0.25">
      <c r="A473" s="9" t="s">
        <v>728</v>
      </c>
      <c r="B473" s="10">
        <f>text("8006-99","000")</f>
      </c>
      <c r="C473" s="10" t="s">
        <v>729</v>
      </c>
      <c r="D473" s="10" t="s">
        <v>619</v>
      </c>
      <c r="E473" s="10" t="s">
        <v>494</v>
      </c>
      <c r="F473" s="11">
        <v>330</v>
      </c>
    </row>
    <row r="474" spans="1:6" x14ac:dyDescent="0.25">
      <c r="A474" s="9" t="s">
        <v>730</v>
      </c>
      <c r="B474" s="10">
        <f>text("8007-99","000")</f>
      </c>
      <c r="C474" s="10" t="s">
        <v>731</v>
      </c>
      <c r="D474" s="10" t="s">
        <v>619</v>
      </c>
      <c r="E474" s="10" t="s">
        <v>494</v>
      </c>
      <c r="F474" s="11">
        <v>330</v>
      </c>
    </row>
    <row r="475" spans="1:6" x14ac:dyDescent="0.25">
      <c r="A475" s="9" t="s">
        <v>732</v>
      </c>
      <c r="B475" s="10">
        <f>text("8008-99","000")</f>
      </c>
      <c r="C475" s="10" t="s">
        <v>733</v>
      </c>
      <c r="D475" s="10" t="s">
        <v>619</v>
      </c>
      <c r="E475" s="10" t="s">
        <v>494</v>
      </c>
      <c r="F475" s="11">
        <v>330</v>
      </c>
    </row>
    <row r="476" spans="1:6" x14ac:dyDescent="0.25">
      <c r="A476" s="9" t="s">
        <v>734</v>
      </c>
      <c r="B476" s="10">
        <f>text("8009-99","000")</f>
      </c>
      <c r="C476" s="10" t="s">
        <v>735</v>
      </c>
      <c r="D476" s="10" t="s">
        <v>619</v>
      </c>
      <c r="E476" s="10" t="s">
        <v>494</v>
      </c>
      <c r="F476" s="11">
        <v>330</v>
      </c>
    </row>
    <row r="477" spans="1:6" x14ac:dyDescent="0.25">
      <c r="A477" s="9" t="s">
        <v>736</v>
      </c>
      <c r="B477" s="10">
        <f>text("8010-99","000")</f>
      </c>
      <c r="C477" s="10" t="s">
        <v>737</v>
      </c>
      <c r="D477" s="10" t="s">
        <v>619</v>
      </c>
      <c r="E477" s="10" t="s">
        <v>494</v>
      </c>
      <c r="F477" s="11">
        <v>330</v>
      </c>
    </row>
    <row r="478" spans="1:6" x14ac:dyDescent="0.25">
      <c r="A478" s="9" t="s">
        <v>738</v>
      </c>
      <c r="B478" s="10">
        <f>text("8011-99","000")</f>
      </c>
      <c r="C478" s="10" t="s">
        <v>739</v>
      </c>
      <c r="D478" s="10" t="s">
        <v>619</v>
      </c>
      <c r="E478" s="10" t="s">
        <v>494</v>
      </c>
      <c r="F478" s="11">
        <v>330</v>
      </c>
    </row>
    <row r="479" spans="1:6" x14ac:dyDescent="0.25">
      <c r="A479" s="9" t="s">
        <v>740</v>
      </c>
      <c r="B479" s="10">
        <f>text("8012-99","000")</f>
      </c>
      <c r="C479" s="10" t="s">
        <v>741</v>
      </c>
      <c r="D479" s="10" t="s">
        <v>619</v>
      </c>
      <c r="E479" s="10" t="s">
        <v>156</v>
      </c>
      <c r="F479" s="11">
        <v>330</v>
      </c>
    </row>
    <row r="480" spans="1:6" x14ac:dyDescent="0.25">
      <c r="A480" s="9" t="s">
        <v>742</v>
      </c>
      <c r="B480" s="10">
        <f>text("8013-99","000")</f>
      </c>
      <c r="C480" s="10" t="s">
        <v>743</v>
      </c>
      <c r="D480" s="10" t="s">
        <v>619</v>
      </c>
      <c r="E480" s="10" t="s">
        <v>494</v>
      </c>
      <c r="F480" s="11">
        <v>330</v>
      </c>
    </row>
    <row r="481" spans="1:6" x14ac:dyDescent="0.25">
      <c r="A481" s="9" t="s">
        <v>744</v>
      </c>
      <c r="B481" s="10">
        <f>text("8014-99","000")</f>
      </c>
      <c r="C481" s="10" t="s">
        <v>745</v>
      </c>
      <c r="D481" s="10" t="s">
        <v>619</v>
      </c>
      <c r="E481" s="10" t="s">
        <v>494</v>
      </c>
      <c r="F481" s="11">
        <v>330</v>
      </c>
    </row>
    <row r="482" spans="1:6" x14ac:dyDescent="0.25">
      <c r="A482" s="9" t="s">
        <v>746</v>
      </c>
      <c r="B482" s="10">
        <f>text("8015-99","000")</f>
      </c>
      <c r="C482" s="10" t="s">
        <v>747</v>
      </c>
      <c r="D482" s="10" t="s">
        <v>619</v>
      </c>
      <c r="E482" s="10" t="s">
        <v>40</v>
      </c>
      <c r="F482" s="11">
        <v>330</v>
      </c>
    </row>
    <row r="483" spans="1:6" x14ac:dyDescent="0.25">
      <c r="A483" s="9" t="s">
        <v>748</v>
      </c>
      <c r="B483" s="10">
        <f>text("8016-99","000")</f>
      </c>
      <c r="C483" s="10" t="s">
        <v>749</v>
      </c>
      <c r="D483" s="10" t="s">
        <v>619</v>
      </c>
      <c r="E483" s="10" t="s">
        <v>40</v>
      </c>
      <c r="F483" s="11">
        <v>330</v>
      </c>
    </row>
    <row r="484" spans="1:6" x14ac:dyDescent="0.25">
      <c r="A484" s="9" t="s">
        <v>750</v>
      </c>
      <c r="B484" s="10">
        <f>text("8017-99","000")</f>
      </c>
      <c r="C484" s="10" t="s">
        <v>751</v>
      </c>
      <c r="D484" s="10" t="s">
        <v>619</v>
      </c>
      <c r="E484" s="10" t="s">
        <v>40</v>
      </c>
      <c r="F484" s="11">
        <v>330</v>
      </c>
    </row>
    <row r="485" spans="1:6" x14ac:dyDescent="0.25">
      <c r="A485" s="9" t="s">
        <v>752</v>
      </c>
      <c r="B485" s="10">
        <f>text("8018-99","000")</f>
      </c>
      <c r="C485" s="10" t="s">
        <v>753</v>
      </c>
      <c r="D485" s="10" t="s">
        <v>619</v>
      </c>
      <c r="E485" s="10" t="s">
        <v>40</v>
      </c>
      <c r="F485" s="11">
        <v>330</v>
      </c>
    </row>
    <row r="486" spans="1:6" x14ac:dyDescent="0.25">
      <c r="A486" s="9" t="s">
        <v>754</v>
      </c>
      <c r="B486" s="10">
        <f>text("8019-99","000")</f>
      </c>
      <c r="C486" s="10" t="s">
        <v>755</v>
      </c>
      <c r="D486" s="10" t="s">
        <v>619</v>
      </c>
      <c r="E486" s="10" t="s">
        <v>40</v>
      </c>
      <c r="F486" s="11">
        <v>330</v>
      </c>
    </row>
    <row r="487" spans="1:6" x14ac:dyDescent="0.25">
      <c r="A487" s="9" t="s">
        <v>756</v>
      </c>
      <c r="B487" s="10">
        <f>text("8020-99","000")</f>
      </c>
      <c r="C487" s="10" t="s">
        <v>757</v>
      </c>
      <c r="D487" s="10" t="s">
        <v>619</v>
      </c>
      <c r="E487" s="10" t="s">
        <v>40</v>
      </c>
      <c r="F487" s="11">
        <v>330</v>
      </c>
    </row>
    <row r="488" spans="1:6" x14ac:dyDescent="0.25">
      <c r="A488" s="9" t="s">
        <v>758</v>
      </c>
      <c r="B488" s="10">
        <f>text("8022-99","000")</f>
      </c>
      <c r="C488" s="10" t="s">
        <v>759</v>
      </c>
      <c r="D488" s="10" t="s">
        <v>619</v>
      </c>
      <c r="E488" s="10" t="s">
        <v>27</v>
      </c>
      <c r="F488" s="11">
        <v>330</v>
      </c>
    </row>
    <row r="489" spans="1:6" x14ac:dyDescent="0.25">
      <c r="A489" s="9" t="s">
        <v>760</v>
      </c>
      <c r="B489" s="10">
        <f>text("8023-99","000")</f>
      </c>
      <c r="C489" s="10" t="s">
        <v>761</v>
      </c>
      <c r="D489" s="10" t="s">
        <v>619</v>
      </c>
      <c r="E489" s="10" t="s">
        <v>27</v>
      </c>
      <c r="F489" s="11">
        <v>330</v>
      </c>
    </row>
    <row r="490" spans="1:6" x14ac:dyDescent="0.25">
      <c r="A490" s="9" t="s">
        <v>762</v>
      </c>
      <c r="B490" s="10">
        <f>text("8024-99","000")</f>
      </c>
      <c r="C490" s="10" t="s">
        <v>763</v>
      </c>
      <c r="D490" s="10" t="s">
        <v>619</v>
      </c>
      <c r="E490" s="10" t="s">
        <v>27</v>
      </c>
      <c r="F490" s="11">
        <v>330</v>
      </c>
    </row>
    <row r="491" spans="1:6" x14ac:dyDescent="0.25">
      <c r="A491" s="9" t="s">
        <v>764</v>
      </c>
      <c r="B491" s="10">
        <f>text("8025-99","000")</f>
      </c>
      <c r="C491" s="10" t="s">
        <v>765</v>
      </c>
      <c r="D491" s="10" t="s">
        <v>619</v>
      </c>
      <c r="E491" s="10" t="s">
        <v>27</v>
      </c>
      <c r="F491" s="11">
        <v>330</v>
      </c>
    </row>
    <row r="492" spans="1:6" x14ac:dyDescent="0.25">
      <c r="A492" s="9" t="s">
        <v>766</v>
      </c>
      <c r="B492" s="10">
        <f>text("8026-99","000")</f>
      </c>
      <c r="C492" s="10" t="s">
        <v>767</v>
      </c>
      <c r="D492" s="10" t="s">
        <v>619</v>
      </c>
      <c r="E492" s="10" t="s">
        <v>27</v>
      </c>
      <c r="F492" s="11">
        <v>330</v>
      </c>
    </row>
    <row r="493" spans="1:6" x14ac:dyDescent="0.25">
      <c r="A493" s="9" t="s">
        <v>768</v>
      </c>
      <c r="B493" s="10">
        <f>text("8027-99","000")</f>
      </c>
      <c r="C493" s="10" t="s">
        <v>769</v>
      </c>
      <c r="D493" s="10" t="s">
        <v>619</v>
      </c>
      <c r="E493" s="10" t="s">
        <v>27</v>
      </c>
      <c r="F493" s="11">
        <v>330</v>
      </c>
    </row>
    <row r="494" spans="1:6" x14ac:dyDescent="0.25">
      <c r="A494" s="9" t="s">
        <v>770</v>
      </c>
      <c r="B494" s="10">
        <f>text("8028-99","000")</f>
      </c>
      <c r="C494" s="10" t="s">
        <v>771</v>
      </c>
      <c r="D494" s="10" t="s">
        <v>619</v>
      </c>
      <c r="E494" s="10" t="s">
        <v>27</v>
      </c>
      <c r="F494" s="11">
        <v>330</v>
      </c>
    </row>
    <row r="495" spans="1:6" x14ac:dyDescent="0.25">
      <c r="A495" s="9" t="s">
        <v>772</v>
      </c>
      <c r="B495" s="10">
        <f>text("8029-99","000")</f>
      </c>
      <c r="C495" s="10" t="s">
        <v>773</v>
      </c>
      <c r="D495" s="10" t="s">
        <v>619</v>
      </c>
      <c r="E495" s="10" t="s">
        <v>300</v>
      </c>
      <c r="F495" s="11">
        <v>370</v>
      </c>
    </row>
    <row r="496" spans="1:6" x14ac:dyDescent="0.25">
      <c r="A496" s="9" t="s">
        <v>774</v>
      </c>
      <c r="B496" s="10">
        <f>text("8030-99","000")</f>
      </c>
      <c r="C496" s="10" t="s">
        <v>775</v>
      </c>
      <c r="D496" s="10" t="s">
        <v>619</v>
      </c>
      <c r="E496" s="10" t="s">
        <v>254</v>
      </c>
      <c r="F496" s="11">
        <v>400</v>
      </c>
    </row>
    <row r="497" spans="1:6" x14ac:dyDescent="0.25">
      <c r="A497" s="9" t="s">
        <v>776</v>
      </c>
      <c r="B497" s="10">
        <f>text("8031-99","000")</f>
      </c>
      <c r="C497" s="10" t="s">
        <v>777</v>
      </c>
      <c r="D497" s="10" t="s">
        <v>619</v>
      </c>
      <c r="E497" s="10" t="s">
        <v>254</v>
      </c>
      <c r="F497" s="11">
        <v>400</v>
      </c>
    </row>
    <row r="498" spans="1:6" x14ac:dyDescent="0.25">
      <c r="A498" s="9" t="s">
        <v>778</v>
      </c>
      <c r="B498" s="10">
        <f>text("8032-99","000")</f>
      </c>
      <c r="C498" s="10" t="s">
        <v>779</v>
      </c>
      <c r="D498" s="10" t="s">
        <v>619</v>
      </c>
      <c r="E498" s="10" t="s">
        <v>11</v>
      </c>
      <c r="F498" s="11">
        <v>400</v>
      </c>
    </row>
    <row r="499" spans="1:6" x14ac:dyDescent="0.25">
      <c r="A499" s="9" t="s">
        <v>780</v>
      </c>
      <c r="B499" s="10">
        <f>text("8033-99","000")</f>
      </c>
      <c r="C499" s="10" t="s">
        <v>781</v>
      </c>
      <c r="D499" s="10" t="s">
        <v>619</v>
      </c>
      <c r="E499" s="10" t="s">
        <v>11</v>
      </c>
      <c r="F499" s="11">
        <v>400</v>
      </c>
    </row>
    <row r="500" spans="1:6" x14ac:dyDescent="0.25">
      <c r="A500" s="9" t="s">
        <v>782</v>
      </c>
      <c r="B500" s="10">
        <f>text("8034-99","000")</f>
      </c>
      <c r="C500" s="10" t="s">
        <v>783</v>
      </c>
      <c r="D500" s="10" t="s">
        <v>619</v>
      </c>
      <c r="E500" s="10" t="s">
        <v>11</v>
      </c>
      <c r="F500" s="11">
        <v>400</v>
      </c>
    </row>
    <row r="501" spans="1:6" x14ac:dyDescent="0.25">
      <c r="A501" s="9" t="s">
        <v>784</v>
      </c>
      <c r="B501" s="10">
        <f>text("8035-99","000")</f>
      </c>
      <c r="C501" s="10" t="s">
        <v>785</v>
      </c>
      <c r="D501" s="10" t="s">
        <v>619</v>
      </c>
      <c r="E501" s="10" t="s">
        <v>11</v>
      </c>
      <c r="F501" s="11">
        <v>400</v>
      </c>
    </row>
    <row r="502" spans="1:6" x14ac:dyDescent="0.25">
      <c r="A502" s="9" t="s">
        <v>786</v>
      </c>
      <c r="B502" s="10">
        <f>text("8036-99","000")</f>
      </c>
      <c r="C502" s="10" t="s">
        <v>787</v>
      </c>
      <c r="D502" s="10" t="s">
        <v>619</v>
      </c>
      <c r="E502" s="10" t="s">
        <v>11</v>
      </c>
      <c r="F502" s="11">
        <v>340</v>
      </c>
    </row>
    <row r="503" spans="1:6" x14ac:dyDescent="0.25">
      <c r="A503" s="9" t="s">
        <v>788</v>
      </c>
      <c r="B503" s="10">
        <f>text("8037-99","000")</f>
      </c>
      <c r="C503" s="10" t="s">
        <v>789</v>
      </c>
      <c r="D503" s="10" t="s">
        <v>619</v>
      </c>
      <c r="E503" s="10" t="s">
        <v>11</v>
      </c>
      <c r="F503" s="11">
        <v>340</v>
      </c>
    </row>
    <row r="504" spans="1:6" x14ac:dyDescent="0.25">
      <c r="A504" s="9" t="s">
        <v>790</v>
      </c>
      <c r="B504" s="10">
        <f>text("8038-99","000")</f>
      </c>
      <c r="C504" s="10" t="s">
        <v>791</v>
      </c>
      <c r="D504" s="10" t="s">
        <v>619</v>
      </c>
      <c r="E504" s="10" t="s">
        <v>11</v>
      </c>
      <c r="F504" s="11">
        <v>340</v>
      </c>
    </row>
    <row r="505" spans="1:6" x14ac:dyDescent="0.25">
      <c r="A505" s="9" t="s">
        <v>792</v>
      </c>
      <c r="B505" s="10">
        <f>text("8039-99","000")</f>
      </c>
      <c r="C505" s="10" t="s">
        <v>793</v>
      </c>
      <c r="D505" s="10" t="s">
        <v>619</v>
      </c>
      <c r="E505" s="10" t="s">
        <v>11</v>
      </c>
      <c r="F505" s="11">
        <v>340</v>
      </c>
    </row>
    <row r="506" spans="1:6" x14ac:dyDescent="0.25">
      <c r="A506" s="9" t="s">
        <v>794</v>
      </c>
      <c r="B506" s="10">
        <f>text("8040-99","000")</f>
      </c>
      <c r="C506" s="10" t="s">
        <v>795</v>
      </c>
      <c r="D506" s="10" t="s">
        <v>619</v>
      </c>
      <c r="E506" s="10" t="s">
        <v>11</v>
      </c>
      <c r="F506" s="11">
        <v>340</v>
      </c>
    </row>
    <row r="507" spans="1:6" x14ac:dyDescent="0.25">
      <c r="A507" s="9" t="s">
        <v>796</v>
      </c>
      <c r="B507" s="10">
        <f>text("8041-99","000")</f>
      </c>
      <c r="C507" s="10" t="s">
        <v>797</v>
      </c>
      <c r="D507" s="10" t="s">
        <v>619</v>
      </c>
      <c r="E507" s="10" t="s">
        <v>11</v>
      </c>
      <c r="F507" s="11">
        <v>340</v>
      </c>
    </row>
    <row r="508" spans="1:6" x14ac:dyDescent="0.25">
      <c r="A508" s="9" t="s">
        <v>798</v>
      </c>
      <c r="B508" s="10">
        <f>text("8042-99","000")</f>
      </c>
      <c r="C508" s="10" t="s">
        <v>799</v>
      </c>
      <c r="D508" s="10" t="s">
        <v>619</v>
      </c>
      <c r="E508" s="10" t="s">
        <v>11</v>
      </c>
      <c r="F508" s="11">
        <v>340</v>
      </c>
    </row>
    <row r="509" spans="1:6" x14ac:dyDescent="0.25">
      <c r="A509" s="9" t="s">
        <v>800</v>
      </c>
      <c r="B509" s="10">
        <f>text("8043-99","000")</f>
      </c>
      <c r="C509" s="10" t="s">
        <v>801</v>
      </c>
      <c r="D509" s="10" t="s">
        <v>619</v>
      </c>
      <c r="E509" s="10" t="s">
        <v>27</v>
      </c>
      <c r="F509" s="11">
        <v>395</v>
      </c>
    </row>
    <row r="510" spans="1:6" x14ac:dyDescent="0.25">
      <c r="A510" s="9" t="s">
        <v>802</v>
      </c>
      <c r="B510" s="10">
        <f>text("8044-99","000")</f>
      </c>
      <c r="C510" s="10" t="s">
        <v>803</v>
      </c>
      <c r="D510" s="10" t="s">
        <v>619</v>
      </c>
      <c r="E510" s="10" t="s">
        <v>27</v>
      </c>
      <c r="F510" s="11">
        <v>395</v>
      </c>
    </row>
    <row r="511" spans="1:6" x14ac:dyDescent="0.25">
      <c r="A511" s="9" t="s">
        <v>804</v>
      </c>
      <c r="B511" s="10">
        <f>text("8045-99","000")</f>
      </c>
      <c r="C511" s="10" t="s">
        <v>805</v>
      </c>
      <c r="D511" s="10" t="s">
        <v>619</v>
      </c>
      <c r="E511" s="10" t="s">
        <v>27</v>
      </c>
      <c r="F511" s="11">
        <v>395</v>
      </c>
    </row>
    <row r="512" spans="1:6" x14ac:dyDescent="0.25">
      <c r="A512" s="9" t="s">
        <v>806</v>
      </c>
      <c r="B512" s="10">
        <f>text("8046-99","000")</f>
      </c>
      <c r="C512" s="10" t="s">
        <v>807</v>
      </c>
      <c r="D512" s="10" t="s">
        <v>619</v>
      </c>
      <c r="E512" s="10" t="s">
        <v>27</v>
      </c>
      <c r="F512" s="11">
        <v>395</v>
      </c>
    </row>
    <row r="513" spans="1:6" x14ac:dyDescent="0.25">
      <c r="A513" s="9" t="s">
        <v>808</v>
      </c>
      <c r="B513" s="10">
        <f>text("8047-99","000")</f>
      </c>
      <c r="C513" s="10" t="s">
        <v>809</v>
      </c>
      <c r="D513" s="10" t="s">
        <v>619</v>
      </c>
      <c r="E513" s="10" t="s">
        <v>27</v>
      </c>
      <c r="F513" s="11">
        <v>395</v>
      </c>
    </row>
    <row r="514" spans="1:6" x14ac:dyDescent="0.25">
      <c r="A514" s="9" t="s">
        <v>810</v>
      </c>
      <c r="B514" s="10">
        <f>text("8048-99","000")</f>
      </c>
      <c r="C514" s="10" t="s">
        <v>811</v>
      </c>
      <c r="D514" s="10" t="s">
        <v>619</v>
      </c>
      <c r="E514" s="10" t="s">
        <v>392</v>
      </c>
      <c r="F514" s="11">
        <v>700</v>
      </c>
    </row>
    <row r="515" spans="1:6" x14ac:dyDescent="0.25">
      <c r="A515" s="9" t="s">
        <v>812</v>
      </c>
      <c r="B515" s="10">
        <f>text("8049-99","000")</f>
      </c>
      <c r="C515" s="10" t="s">
        <v>813</v>
      </c>
      <c r="D515" s="10" t="s">
        <v>619</v>
      </c>
      <c r="E515" s="10" t="s">
        <v>392</v>
      </c>
      <c r="F515" s="11">
        <v>700</v>
      </c>
    </row>
    <row r="516" spans="1:6" x14ac:dyDescent="0.25">
      <c r="A516" s="9" t="s">
        <v>814</v>
      </c>
      <c r="B516" s="10">
        <f>text("8050-99","000")</f>
      </c>
      <c r="C516" s="10" t="s">
        <v>815</v>
      </c>
      <c r="D516" s="10" t="s">
        <v>619</v>
      </c>
      <c r="E516" s="10" t="s">
        <v>392</v>
      </c>
      <c r="F516" s="11">
        <v>700</v>
      </c>
    </row>
    <row r="517" spans="1:6" x14ac:dyDescent="0.25">
      <c r="A517" s="9" t="s">
        <v>816</v>
      </c>
      <c r="B517" s="10">
        <f>text("8051-99","000")</f>
      </c>
      <c r="C517" s="10" t="s">
        <v>817</v>
      </c>
      <c r="D517" s="10" t="s">
        <v>619</v>
      </c>
      <c r="E517" s="10" t="s">
        <v>392</v>
      </c>
      <c r="F517" s="11">
        <v>700</v>
      </c>
    </row>
    <row r="518" spans="1:6" x14ac:dyDescent="0.25">
      <c r="A518" s="9" t="s">
        <v>818</v>
      </c>
      <c r="B518" s="10">
        <f>text("8052-99","000")</f>
      </c>
      <c r="C518" s="10" t="s">
        <v>819</v>
      </c>
      <c r="D518" s="10" t="s">
        <v>619</v>
      </c>
      <c r="E518" s="10" t="s">
        <v>392</v>
      </c>
      <c r="F518" s="11">
        <v>700</v>
      </c>
    </row>
    <row r="519" spans="1:6" x14ac:dyDescent="0.25">
      <c r="A519" s="9" t="s">
        <v>820</v>
      </c>
      <c r="B519" s="10">
        <f>text("8053-99","000")</f>
      </c>
      <c r="C519" s="10" t="s">
        <v>821</v>
      </c>
      <c r="D519" s="10" t="s">
        <v>619</v>
      </c>
      <c r="E519" s="10" t="s">
        <v>392</v>
      </c>
      <c r="F519" s="11">
        <v>700</v>
      </c>
    </row>
    <row r="520" spans="1:6" x14ac:dyDescent="0.25">
      <c r="A520" s="9" t="s">
        <v>822</v>
      </c>
      <c r="B520" s="10">
        <f>text("8054-99","000")</f>
      </c>
      <c r="C520" s="10" t="s">
        <v>823</v>
      </c>
      <c r="D520" s="10" t="s">
        <v>619</v>
      </c>
      <c r="E520" s="10" t="s">
        <v>392</v>
      </c>
      <c r="F520" s="11">
        <v>700</v>
      </c>
    </row>
    <row r="521" spans="1:6" x14ac:dyDescent="0.25">
      <c r="A521" s="9" t="s">
        <v>824</v>
      </c>
      <c r="B521" s="10">
        <f>text("8055-99","000")</f>
      </c>
      <c r="C521" s="10" t="s">
        <v>825</v>
      </c>
      <c r="D521" s="10" t="s">
        <v>619</v>
      </c>
      <c r="E521" s="10" t="s">
        <v>11</v>
      </c>
      <c r="F521" s="11">
        <v>380</v>
      </c>
    </row>
    <row r="522" spans="1:6" x14ac:dyDescent="0.25">
      <c r="A522" s="9" t="s">
        <v>826</v>
      </c>
      <c r="B522" s="10">
        <f>text("8056-99","000")</f>
      </c>
      <c r="C522" s="10" t="s">
        <v>827</v>
      </c>
      <c r="D522" s="10" t="s">
        <v>619</v>
      </c>
      <c r="E522" s="10" t="s">
        <v>11</v>
      </c>
      <c r="F522" s="11">
        <v>380</v>
      </c>
    </row>
    <row r="523" spans="1:6" x14ac:dyDescent="0.25">
      <c r="A523" s="9" t="s">
        <v>828</v>
      </c>
      <c r="B523" s="10">
        <f>text("8057-99","000")</f>
      </c>
      <c r="C523" s="10" t="s">
        <v>829</v>
      </c>
      <c r="D523" s="10" t="s">
        <v>619</v>
      </c>
      <c r="E523" s="10" t="s">
        <v>11</v>
      </c>
      <c r="F523" s="11">
        <v>380</v>
      </c>
    </row>
    <row r="524" spans="1:6" x14ac:dyDescent="0.25">
      <c r="A524" s="9" t="s">
        <v>830</v>
      </c>
      <c r="B524" s="10">
        <f>text("8058-99","000")</f>
      </c>
      <c r="C524" s="10" t="s">
        <v>831</v>
      </c>
      <c r="D524" s="10" t="s">
        <v>619</v>
      </c>
      <c r="E524" s="10" t="s">
        <v>11</v>
      </c>
      <c r="F524" s="11">
        <v>380</v>
      </c>
    </row>
    <row r="525" spans="1:6" x14ac:dyDescent="0.25">
      <c r="A525" s="9" t="s">
        <v>832</v>
      </c>
      <c r="B525" s="10">
        <f>text("8059-99","000")</f>
      </c>
      <c r="C525" s="10" t="s">
        <v>833</v>
      </c>
      <c r="D525" s="10" t="s">
        <v>619</v>
      </c>
      <c r="E525" s="10" t="s">
        <v>11</v>
      </c>
      <c r="F525" s="11">
        <v>380</v>
      </c>
    </row>
    <row r="526" spans="1:6" x14ac:dyDescent="0.25">
      <c r="A526" s="9" t="s">
        <v>834</v>
      </c>
      <c r="B526" s="10">
        <f>text("8060-99","000")</f>
      </c>
      <c r="C526" s="10" t="s">
        <v>835</v>
      </c>
      <c r="D526" s="10" t="s">
        <v>619</v>
      </c>
      <c r="E526" s="10" t="s">
        <v>11</v>
      </c>
      <c r="F526" s="11">
        <v>380</v>
      </c>
    </row>
    <row r="527" spans="1:6" x14ac:dyDescent="0.25">
      <c r="A527" s="9" t="s">
        <v>836</v>
      </c>
      <c r="B527" s="10">
        <f>text("8061-99","000")</f>
      </c>
      <c r="C527" s="10" t="s">
        <v>837</v>
      </c>
      <c r="D527" s="10" t="s">
        <v>619</v>
      </c>
      <c r="E527" s="10" t="s">
        <v>11</v>
      </c>
      <c r="F527" s="11">
        <v>380</v>
      </c>
    </row>
    <row r="528" spans="1:6" x14ac:dyDescent="0.25">
      <c r="A528" s="9" t="s">
        <v>838</v>
      </c>
      <c r="B528" s="10">
        <f>text("8062-99","000")</f>
      </c>
      <c r="C528" s="10" t="s">
        <v>839</v>
      </c>
      <c r="D528" s="10" t="s">
        <v>619</v>
      </c>
      <c r="E528" s="10" t="s">
        <v>494</v>
      </c>
      <c r="F528" s="11">
        <v>575</v>
      </c>
    </row>
    <row r="529" spans="1:6" x14ac:dyDescent="0.25">
      <c r="A529" s="9" t="s">
        <v>840</v>
      </c>
      <c r="B529" s="10">
        <f>text("8063-99","000")</f>
      </c>
      <c r="C529" s="10" t="s">
        <v>841</v>
      </c>
      <c r="D529" s="10" t="s">
        <v>619</v>
      </c>
      <c r="E529" s="10" t="s">
        <v>494</v>
      </c>
      <c r="F529" s="11">
        <v>525</v>
      </c>
    </row>
    <row r="530" spans="1:6" x14ac:dyDescent="0.25">
      <c r="A530" s="9" t="s">
        <v>842</v>
      </c>
      <c r="B530" s="10">
        <f>text("8064-99","000")</f>
      </c>
      <c r="C530" s="10" t="s">
        <v>843</v>
      </c>
      <c r="D530" s="10" t="s">
        <v>619</v>
      </c>
      <c r="E530" s="10" t="s">
        <v>494</v>
      </c>
      <c r="F530" s="11">
        <v>575</v>
      </c>
    </row>
    <row r="531" spans="1:6" x14ac:dyDescent="0.25">
      <c r="A531" s="9" t="s">
        <v>844</v>
      </c>
      <c r="B531" s="10">
        <f>text("8065-99","000")</f>
      </c>
      <c r="C531" s="10" t="s">
        <v>845</v>
      </c>
      <c r="D531" s="10" t="s">
        <v>619</v>
      </c>
      <c r="E531" s="10" t="s">
        <v>494</v>
      </c>
      <c r="F531" s="11">
        <v>525</v>
      </c>
    </row>
    <row r="532" spans="1:6" x14ac:dyDescent="0.25">
      <c r="A532" s="9" t="s">
        <v>846</v>
      </c>
      <c r="B532" s="10">
        <f>text("8066-99","000")</f>
      </c>
      <c r="C532" s="10" t="s">
        <v>847</v>
      </c>
      <c r="D532" s="10" t="s">
        <v>619</v>
      </c>
      <c r="E532" s="10" t="s">
        <v>494</v>
      </c>
      <c r="F532" s="11">
        <v>575</v>
      </c>
    </row>
    <row r="533" spans="1:6" x14ac:dyDescent="0.25">
      <c r="A533" s="9" t="s">
        <v>848</v>
      </c>
      <c r="B533" s="10">
        <f>text("8067-99","000")</f>
      </c>
      <c r="C533" s="10" t="s">
        <v>849</v>
      </c>
      <c r="D533" s="10" t="s">
        <v>619</v>
      </c>
      <c r="E533" s="10" t="s">
        <v>494</v>
      </c>
      <c r="F533" s="11">
        <v>525</v>
      </c>
    </row>
    <row r="534" spans="1:6" x14ac:dyDescent="0.25">
      <c r="A534" s="9" t="s">
        <v>850</v>
      </c>
      <c r="B534" s="10">
        <f>text("8068-99","000")</f>
      </c>
      <c r="C534" s="10" t="s">
        <v>851</v>
      </c>
      <c r="D534" s="10" t="s">
        <v>619</v>
      </c>
      <c r="E534" s="10" t="s">
        <v>247</v>
      </c>
      <c r="F534" s="11">
        <v>450</v>
      </c>
    </row>
    <row r="535" spans="1:6" x14ac:dyDescent="0.25">
      <c r="A535" s="9" t="s">
        <v>852</v>
      </c>
      <c r="B535" s="10">
        <f>text("8069-99","000")</f>
      </c>
      <c r="C535" s="10" t="s">
        <v>853</v>
      </c>
      <c r="D535" s="10" t="s">
        <v>619</v>
      </c>
      <c r="E535" s="10" t="s">
        <v>247</v>
      </c>
      <c r="F535" s="11">
        <v>450</v>
      </c>
    </row>
    <row r="536" spans="1:6" x14ac:dyDescent="0.25">
      <c r="A536" s="9" t="s">
        <v>854</v>
      </c>
      <c r="B536" s="10">
        <f>text("8070-99","000")</f>
      </c>
      <c r="C536" s="10" t="s">
        <v>855</v>
      </c>
      <c r="D536" s="10" t="s">
        <v>619</v>
      </c>
      <c r="E536" s="10" t="s">
        <v>247</v>
      </c>
      <c r="F536" s="11">
        <v>450</v>
      </c>
    </row>
    <row r="537" spans="1:6" x14ac:dyDescent="0.25">
      <c r="A537" s="9" t="s">
        <v>856</v>
      </c>
      <c r="B537" s="10">
        <f>text("8071-99","000")</f>
      </c>
      <c r="C537" s="10" t="s">
        <v>857</v>
      </c>
      <c r="D537" s="10" t="s">
        <v>619</v>
      </c>
      <c r="E537" s="10" t="s">
        <v>247</v>
      </c>
      <c r="F537" s="11">
        <v>450</v>
      </c>
    </row>
    <row r="538" spans="1:6" x14ac:dyDescent="0.25">
      <c r="A538" s="9" t="s">
        <v>858</v>
      </c>
      <c r="B538" s="10">
        <f>text("8072-99","000")</f>
      </c>
      <c r="C538" s="10" t="s">
        <v>859</v>
      </c>
      <c r="D538" s="10" t="s">
        <v>619</v>
      </c>
      <c r="E538" s="10" t="s">
        <v>247</v>
      </c>
      <c r="F538" s="11">
        <v>450</v>
      </c>
    </row>
    <row r="539" spans="1:6" x14ac:dyDescent="0.25">
      <c r="A539" s="9" t="s">
        <v>860</v>
      </c>
      <c r="B539" s="10">
        <f>text("8073-99","000")</f>
      </c>
      <c r="C539" s="10" t="s">
        <v>861</v>
      </c>
      <c r="D539" s="10" t="s">
        <v>619</v>
      </c>
      <c r="E539" s="10" t="s">
        <v>528</v>
      </c>
      <c r="F539" s="11">
        <v>470</v>
      </c>
    </row>
    <row r="540" spans="1:6" x14ac:dyDescent="0.25">
      <c r="A540" s="9" t="s">
        <v>862</v>
      </c>
      <c r="B540" s="10">
        <f>text("8074-99","000")</f>
      </c>
      <c r="C540" s="10" t="s">
        <v>863</v>
      </c>
      <c r="D540" s="10" t="s">
        <v>619</v>
      </c>
      <c r="E540" s="10" t="s">
        <v>528</v>
      </c>
      <c r="F540" s="11">
        <v>470</v>
      </c>
    </row>
    <row r="541" spans="1:6" x14ac:dyDescent="0.25">
      <c r="A541" s="9" t="s">
        <v>864</v>
      </c>
      <c r="B541" s="10">
        <f>text("8075-99","000")</f>
      </c>
      <c r="C541" s="10" t="s">
        <v>865</v>
      </c>
      <c r="D541" s="10" t="s">
        <v>619</v>
      </c>
      <c r="E541" s="10" t="s">
        <v>528</v>
      </c>
      <c r="F541" s="11">
        <v>470</v>
      </c>
    </row>
    <row r="542" spans="1:6" x14ac:dyDescent="0.25">
      <c r="A542" s="9" t="s">
        <v>866</v>
      </c>
      <c r="B542" s="10">
        <f>text("8076-99","000")</f>
      </c>
      <c r="C542" s="10" t="s">
        <v>867</v>
      </c>
      <c r="D542" s="10" t="s">
        <v>619</v>
      </c>
      <c r="E542" s="10" t="s">
        <v>528</v>
      </c>
      <c r="F542" s="11">
        <v>470</v>
      </c>
    </row>
    <row r="543" spans="1:6" x14ac:dyDescent="0.25">
      <c r="A543" s="9" t="s">
        <v>868</v>
      </c>
      <c r="B543" s="10">
        <f>text("8077-99","000")</f>
      </c>
      <c r="C543" s="10" t="s">
        <v>869</v>
      </c>
      <c r="D543" s="10" t="s">
        <v>619</v>
      </c>
      <c r="E543" s="10" t="s">
        <v>528</v>
      </c>
      <c r="F543" s="11">
        <v>470</v>
      </c>
    </row>
    <row r="544" spans="1:6" x14ac:dyDescent="0.25">
      <c r="A544" s="9" t="s">
        <v>870</v>
      </c>
      <c r="B544" s="10">
        <f>text("8078-99","000")</f>
      </c>
      <c r="C544" s="10" t="s">
        <v>871</v>
      </c>
      <c r="D544" s="10" t="s">
        <v>619</v>
      </c>
      <c r="E544" s="10" t="s">
        <v>528</v>
      </c>
      <c r="F544" s="11">
        <v>470</v>
      </c>
    </row>
    <row r="545" spans="1:6" x14ac:dyDescent="0.25">
      <c r="A545" s="9" t="s">
        <v>872</v>
      </c>
      <c r="B545" s="10">
        <f>text("8079-99","000")</f>
      </c>
      <c r="C545" s="10" t="s">
        <v>873</v>
      </c>
      <c r="D545" s="10" t="s">
        <v>619</v>
      </c>
      <c r="E545" s="10" t="s">
        <v>528</v>
      </c>
      <c r="F545" s="11">
        <v>470</v>
      </c>
    </row>
    <row r="546" spans="1:6" x14ac:dyDescent="0.25">
      <c r="A546" s="9" t="s">
        <v>874</v>
      </c>
      <c r="B546" s="10">
        <f>text("8080-99","000")</f>
      </c>
      <c r="C546" s="10" t="s">
        <v>875</v>
      </c>
      <c r="D546" s="10" t="s">
        <v>619</v>
      </c>
      <c r="E546" s="10" t="s">
        <v>262</v>
      </c>
      <c r="F546" s="11">
        <v>330</v>
      </c>
    </row>
    <row r="547" spans="1:6" x14ac:dyDescent="0.25">
      <c r="A547" s="9" t="s">
        <v>876</v>
      </c>
      <c r="B547" s="10">
        <f>text("8081-99","000")</f>
      </c>
      <c r="C547" s="10" t="s">
        <v>877</v>
      </c>
      <c r="D547" s="10" t="s">
        <v>619</v>
      </c>
      <c r="E547" s="10" t="s">
        <v>262</v>
      </c>
      <c r="F547" s="11">
        <v>330</v>
      </c>
    </row>
    <row r="548" spans="1:6" x14ac:dyDescent="0.25">
      <c r="A548" s="9" t="s">
        <v>878</v>
      </c>
      <c r="B548" s="10">
        <f>text("8082-99","000")</f>
      </c>
      <c r="C548" s="10" t="s">
        <v>879</v>
      </c>
      <c r="D548" s="10" t="s">
        <v>619</v>
      </c>
      <c r="E548" s="10" t="s">
        <v>262</v>
      </c>
      <c r="F548" s="11">
        <v>330</v>
      </c>
    </row>
    <row r="549" spans="1:6" x14ac:dyDescent="0.25">
      <c r="A549" s="9" t="s">
        <v>880</v>
      </c>
      <c r="B549" s="10">
        <f>text("8083-99","000")</f>
      </c>
      <c r="C549" s="10" t="s">
        <v>881</v>
      </c>
      <c r="D549" s="10" t="s">
        <v>619</v>
      </c>
      <c r="E549" s="10" t="s">
        <v>262</v>
      </c>
      <c r="F549" s="11">
        <v>330</v>
      </c>
    </row>
    <row r="550" spans="1:6" x14ac:dyDescent="0.25">
      <c r="A550" s="9" t="s">
        <v>882</v>
      </c>
      <c r="B550" s="10">
        <f>text("8084-99","000")</f>
      </c>
      <c r="C550" s="10" t="s">
        <v>883</v>
      </c>
      <c r="D550" s="10" t="s">
        <v>619</v>
      </c>
      <c r="E550" s="10" t="s">
        <v>262</v>
      </c>
      <c r="F550" s="11">
        <v>330</v>
      </c>
    </row>
    <row r="551" spans="1:6" x14ac:dyDescent="0.25">
      <c r="A551" s="9" t="s">
        <v>884</v>
      </c>
      <c r="B551" s="10">
        <f>text("8085-99","000")</f>
      </c>
      <c r="C551" s="10" t="s">
        <v>885</v>
      </c>
      <c r="D551" s="10" t="s">
        <v>619</v>
      </c>
      <c r="E551" s="10" t="s">
        <v>27</v>
      </c>
      <c r="F551" s="11">
        <v>450</v>
      </c>
    </row>
    <row r="552" spans="1:6" x14ac:dyDescent="0.25">
      <c r="A552" s="9" t="s">
        <v>886</v>
      </c>
      <c r="B552" s="10">
        <f>text("8086-99","000")</f>
      </c>
      <c r="C552" s="10" t="s">
        <v>887</v>
      </c>
      <c r="D552" s="10" t="s">
        <v>619</v>
      </c>
      <c r="E552" s="10" t="s">
        <v>300</v>
      </c>
      <c r="F552" s="11">
        <v>380</v>
      </c>
    </row>
    <row r="553" spans="1:6" x14ac:dyDescent="0.25">
      <c r="A553" s="9" t="s">
        <v>888</v>
      </c>
      <c r="B553" s="10">
        <f>text("8087-99","000")</f>
      </c>
      <c r="C553" s="10" t="s">
        <v>889</v>
      </c>
      <c r="D553" s="10" t="s">
        <v>619</v>
      </c>
      <c r="E553" s="10" t="s">
        <v>55</v>
      </c>
      <c r="F553" s="11">
        <v>370</v>
      </c>
    </row>
  </sheetData>
  <mergeCells count="17">
    <mergeCell ref="A1:F1"/>
    <mergeCell ref="A3:F3"/>
    <mergeCell ref="A18:F18"/>
    <mergeCell ref="A164:F164"/>
    <mergeCell ref="A195:F195"/>
    <mergeCell ref="A210:F210"/>
    <mergeCell ref="A261:F261"/>
    <mergeCell ref="A274:F274"/>
    <mergeCell ref="A305:F305"/>
    <mergeCell ref="A335:F335"/>
    <mergeCell ref="A349:F349"/>
    <mergeCell ref="A368:F368"/>
    <mergeCell ref="A402:F402"/>
    <mergeCell ref="A408:F408"/>
    <mergeCell ref="A418:F418"/>
    <mergeCell ref="A455:F455"/>
    <mergeCell ref="A467:F467"/>
  </mergeCells>
  <hyperlinks>
    <hyperlink ref="A4" r:id="rId1" tooltip="Ссылка товара Статуэтка - Копилка Бык (слоновая кость) на сайте Smail Dell"/>
    <hyperlink ref="A5" r:id="rId2" tooltip="Ссылка товара Статуэтка - Копилка Лягушонок  (цветной) на сайте Smail Dell"/>
    <hyperlink ref="A6" r:id="rId3" tooltip="Ссылка товара Статуэтка- Копилка &quot;Английский Бульдог на подставке&quot; (светлая бронза) на сайте Smail Dell"/>
    <hyperlink ref="A7" r:id="rId4" tooltip="Ссылка товара Статуэтка - Копилка Домовой (светлая бронза) на сайте Smail Dell"/>
    <hyperlink ref="A8" r:id="rId5" tooltip="Ссылка товара Статуэтка - Копилка Домовой (слоновая кость) на сайте Smail Dell"/>
    <hyperlink ref="A9" r:id="rId6" tooltip="Ссылка товара Статуэтка - Копилка &quot;Жаба на деньгах&quot; № 1 (черный глянец) на сайте Smail Dell"/>
    <hyperlink ref="A10" r:id="rId7" tooltip="Ссылка товара Статуэтка - Копилка &quot;Жаба на деньгах&quot; № 1 (красный) на сайте Smail Dell"/>
    <hyperlink ref="A11" r:id="rId8" tooltip="Ссылка товара Статуэтка - Копилка &quot;Жаба на деньгах&quot; № 1 (зеленый) на сайте Smail Dell"/>
    <hyperlink ref="A12" r:id="rId9" tooltip="Ссылка товара Статуэтка - Копилка &quot;Жаба на деньгах&quot; № 1 (синий) на сайте Smail Dell"/>
    <hyperlink ref="A13" r:id="rId10" tooltip="Ссылка товара Статуэтка - Копилка &quot;Жаба на деньгах&quot; № 2 (черный глянец) на сайте Smail Dell"/>
    <hyperlink ref="A14" r:id="rId11" tooltip="Ссылка товара Статуэтка - Копилка &quot;Жаба на деньгах&quot; № 2 (красный) на сайте Smail Dell"/>
    <hyperlink ref="A15" r:id="rId12" tooltip="Ссылка товара Статуэтка - Копилка &quot;Жаба на деньгах&quot; № 2 (зеленый) на сайте Smail Dell"/>
    <hyperlink ref="A16" r:id="rId13" tooltip="Ссылка товара Статуэтка - Копилка &quot;Гиря&quot; (черный глянец) на сайте Smail Dell"/>
    <hyperlink ref="A17" r:id="rId14" tooltip="Ссылка товара Статуэтка - Копилка &quot;Гиря&quot; (черный матовый) на сайте Smail Dell"/>
    <hyperlink ref="A19" r:id="rId15" tooltip="Ссылка товара Статуэтка бюст Петр Первый Великий (светлая бронза) на сайте Smail Dell"/>
    <hyperlink ref="A20" r:id="rId16" tooltip="Ссылка товара Статуэтка бюст Петр Первый Великий (белый глянец) на сайте Smail Dell"/>
    <hyperlink ref="A21" r:id="rId17" tooltip="Ссылка товара Статуэтка бюст Петр Первый Великий (белый матовый) на сайте Smail Dell"/>
    <hyperlink ref="A22" r:id="rId18" tooltip="Ссылка товара Статуэтка бюст Петр Первый Великий (металлик) на сайте Smail Dell"/>
    <hyperlink ref="A23" r:id="rId19" tooltip="Ссылка товара Статуэтка бюст Петр Первый № 1 (светлая бронза) на сайте Smail Dell"/>
    <hyperlink ref="A24" r:id="rId20" tooltip="Ссылка товара Статуэтка бюст Петр Первый № 1 (темная бронза) на сайте Smail Dell"/>
    <hyperlink ref="A25" r:id="rId21" tooltip="Ссылка товара Статуэтка бюст Петр Первый № 1 (белый глянец) на сайте Smail Dell"/>
    <hyperlink ref="A26" r:id="rId22" tooltip="Ссылка товара Статуэтка бюст Петр Первый № 1 (белый матовый) на сайте Smail Dell"/>
    <hyperlink ref="A27" r:id="rId23" tooltip="Ссылка товара Статуэтка бюст Петр Первый № 1 (черный матовый) на сайте Smail Dell"/>
    <hyperlink ref="A28" r:id="rId24" tooltip="Ссылка товара Статуэтка бюст Петр Первый № 2 (темная бронза) на сайте Smail Dell"/>
    <hyperlink ref="A29" r:id="rId25" tooltip="Ссылка товара Статуэтка бюст Петр Первый № 2 (белый глянец) на сайте Smail Dell"/>
    <hyperlink ref="A30" r:id="rId26" tooltip="Ссылка товара Статуэтка бюст Петр Первый № 2 (белый матовый) на сайте Smail Dell"/>
    <hyperlink ref="A31" r:id="rId27" tooltip="Ссылка товара Статуэтка бюст Петр Первый № 2 (черный матовый) на сайте Smail Dell"/>
    <hyperlink ref="A32" r:id="rId28" tooltip="Ссылка товара Статуэтка бюст Петр Первый № 2 (металлик) на сайте Smail Dell"/>
    <hyperlink ref="A33" r:id="rId29" tooltip="Ссылка товара Статуэтка бюст Петр Первый № 3 (светлая бронза) на сайте Smail Dell"/>
    <hyperlink ref="A34" r:id="rId30" tooltip="Ссылка товара Статуэтка бюст Петр Первый № 3 (темная бронза) на сайте Smail Dell"/>
    <hyperlink ref="A35" r:id="rId31" tooltip="Ссылка товара Статуэтка бюст Петр Первый № 3 (белый глянец) на сайте Smail Dell"/>
    <hyperlink ref="A36" r:id="rId32" tooltip="Ссылка товара Статуэтка бюст Петр Первый № 3 (белый матовый) на сайте Smail Dell"/>
    <hyperlink ref="A37" r:id="rId33" tooltip="Ссылка товара Статуэтка бюст Петр Первый № 3 (черный матовый) на сайте Smail Dell"/>
    <hyperlink ref="A38" r:id="rId34" tooltip="Ссылка товара Статуэтка бюст Петр Первый № 3 (металлик) на сайте Smail Dell"/>
    <hyperlink ref="A39" r:id="rId35" tooltip="Ссылка товара Статуэтка бюст Петр Первый №4 (светлая бронза) на сайте Smail Dell"/>
    <hyperlink ref="A40" r:id="rId36" tooltip="Ссылка товара Статуэтка бюст Петр Первый №4 (темная бронза) на сайте Smail Dell"/>
    <hyperlink ref="A41" r:id="rId37" tooltip="Ссылка товара Статуэтка бюст Петр Первый №4 (белый глянец) на сайте Smail Dell"/>
    <hyperlink ref="A42" r:id="rId38" tooltip="Ссылка товара Статуэтка бюст Петр Первый №4 (белый матовый) на сайте Smail Dell"/>
    <hyperlink ref="A43" r:id="rId39" tooltip="Ссылка товара Статуэтка бюст Петр Первый №4 (черный матовый) на сайте Smail Dell"/>
    <hyperlink ref="A44" r:id="rId40" tooltip="Ссылка товара Статуэтка бюст Николай Второй (светлая бронза) на сайте Smail Dell"/>
    <hyperlink ref="A45" r:id="rId41" tooltip="Ссылка товара Статуэтка бюст Николай Второй (темная бронза) на сайте Smail Dell"/>
    <hyperlink ref="A46" r:id="rId42" tooltip="Ссылка товара Статуэтка бюст Николай Второй (белый глянец) на сайте Smail Dell"/>
    <hyperlink ref="A47" r:id="rId43" tooltip="Ссылка товара Статуэтка бюст Николай Второй (белый матовый) на сайте Smail Dell"/>
    <hyperlink ref="A48" r:id="rId44" tooltip="Ссылка товара Статуэтка бюст Николай Второй (черный матовый) на сайте Smail Dell"/>
    <hyperlink ref="A49" r:id="rId45" tooltip="Ссылка товара Статуэтка бюст Николай Второй (металлик) на сайте Smail Dell"/>
    <hyperlink ref="A50" r:id="rId46" tooltip="Ссылка товара Статуэтка бюст В. И. Ленин (темная бронза) на сайте Smail Dell"/>
    <hyperlink ref="A51" r:id="rId47" tooltip="Ссылка товара Статуэтка бюст В. И. Ленин (белый глянец) на сайте Smail Dell"/>
    <hyperlink ref="A52" r:id="rId48" tooltip="Ссылка товара Статуэтка бюст В. И. Ленин (белый матовый) на сайте Smail Dell"/>
    <hyperlink ref="A53" r:id="rId49" tooltip="Ссылка товара Статуэтка бюст В. И. Ленин (черный матовый) на сайте Smail Dell"/>
    <hyperlink ref="A54" r:id="rId50" tooltip="Ссылка товара Статуэтка бюст В. И. Ленин (металлик) на сайте Smail Dell"/>
    <hyperlink ref="A55" r:id="rId51" tooltip="Ссылка товара Статуэтка бюст В.И. Ленин большой № 2 (темная бронза) на сайте Smail Dell"/>
    <hyperlink ref="A56" r:id="rId52" tooltip="Ссылка товара Статуэтка бюст В.И. Ленин большой № 2 (белый глянец) на сайте Smail Dell"/>
    <hyperlink ref="A57" r:id="rId53" tooltip="Ссылка товара Статуэтка бюст В.И. Ленин большой № 2 (белый матовый) на сайте Smail Dell"/>
    <hyperlink ref="A58" r:id="rId54" tooltip="Ссылка товара Статуэтка бюст В.И. Ленин большой № 2 (черный матовый) на сайте Smail Dell"/>
    <hyperlink ref="A59" r:id="rId55" tooltip="Ссылка товара Статуэтка бюст В.И. Ленин большой № 2 (металлик) на сайте Smail Dell"/>
    <hyperlink ref="A60" r:id="rId56" tooltip="Ссылка товара Статуэтка бюст В.И. Ленин средний (светлая бронза) на сайте Smail Dell"/>
    <hyperlink ref="A61" r:id="rId57" tooltip="Ссылка товара Статуэтка бюст В.И. Ленин средний (темная бронза) на сайте Smail Dell"/>
    <hyperlink ref="A62" r:id="rId58" tooltip="Ссылка товара Статуэтка бюст В.И. Ленин средний (белый глянец) на сайте Smail Dell"/>
    <hyperlink ref="A63" r:id="rId59" tooltip="Ссылка товара Статуэтка бюст В.И. Ленин средний (белый матовый) на сайте Smail Dell"/>
    <hyperlink ref="A64" r:id="rId60" tooltip="Ссылка товара Статуэтка бюст В.И. Ленин средний (черный матовый) на сайте Smail Dell"/>
    <hyperlink ref="A65" r:id="rId61" tooltip="Ссылка товара Статуэтка бюст В.И. Ленин малый (белый глянец) на сайте Smail Dell"/>
    <hyperlink ref="A66" r:id="rId62" tooltip="Ссылка товара Статуэтка бюст В.И. Ленин малый (белый матовый) на сайте Smail Dell"/>
    <hyperlink ref="A67" r:id="rId63" tooltip="Ссылка товара Статуэтка бюст Ф.Э. Дзержинский (светлая бронза) на сайте Smail Dell"/>
    <hyperlink ref="A68" r:id="rId64" tooltip="Ссылка товара Статуэтка бюст Ф.Э. Дзержинский (белый матовый) на сайте Smail Dell"/>
    <hyperlink ref="A69" r:id="rId65" tooltip="Ссылка товара Статуэтка бюст Ф.Э. Дзержинский (металлик) на сайте Smail Dell"/>
    <hyperlink ref="A70" r:id="rId66" tooltip="Ссылка товара Статуэтка Бюст И.В Сталин большой (темная бронза) на сайте Smail Dell"/>
    <hyperlink ref="A71" r:id="rId67" tooltip="Ссылка товара Статуэтка Бюст И.В Сталин большой (белый глянец) на сайте Smail Dell"/>
    <hyperlink ref="A72" r:id="rId68" tooltip="Ссылка товара Статуэтка Бюст И.В Сталин большой (белый матовый) на сайте Smail Dell"/>
    <hyperlink ref="A73" r:id="rId69" tooltip="Ссылка товара Статуэтка Бюст И.В Сталин большой (черный матовый) на сайте Smail Dell"/>
    <hyperlink ref="A74" r:id="rId70" tooltip="Ссылка товара Статуэтка Бюст И.В Сталин большой (металлик) на сайте Smail Dell"/>
    <hyperlink ref="A75" r:id="rId71" tooltip="Ссылка товара Статуэтка бюст И.В. Сталин средний (темная бронза) на сайте Smail Dell"/>
    <hyperlink ref="A76" r:id="rId72" tooltip="Ссылка товара Статуэтка бюст И.В. Сталин средний (белый матовый) на сайте Smail Dell"/>
    <hyperlink ref="A77" r:id="rId73" tooltip="Ссылка товара Статуэтка бюст И.В. Сталин средний (черный матовый) на сайте Smail Dell"/>
    <hyperlink ref="A78" r:id="rId74" tooltip="Ссылка товара Статуэтка бюст И.В. Сталин средний (металлик) на сайте Smail Dell"/>
    <hyperlink ref="A79" r:id="rId75" tooltip="Ссылка товара Статуэтка бюст И.В. Сталин средний (серебристый) на сайте Smail Dell"/>
    <hyperlink ref="A80" r:id="rId76" tooltip="Ссылка товара Статуэтка бюст В.В. Путин большой (темная бронза) на сайте Smail Dell"/>
    <hyperlink ref="A81" r:id="rId77" tooltip="Ссылка товара Статуэтка бюст В.В. Путин большой (белый глянец) на сайте Smail Dell"/>
    <hyperlink ref="A82" r:id="rId78" tooltip="Ссылка товара Статуэтка бюст В.В. Путин большой (белый матовый) на сайте Smail Dell"/>
    <hyperlink ref="A83" r:id="rId79" tooltip="Ссылка товара Статуэтка бюст В.В. Путин большой (черный матовый) на сайте Smail Dell"/>
    <hyperlink ref="A84" r:id="rId80" tooltip="Ссылка товара Статуэтка бюст В.В. Путин большой (металлик) на сайте Smail Dell"/>
    <hyperlink ref="A85" r:id="rId81" tooltip="Ссылка товара Статуэтка бюст Путин В.В. средний (светлая бронза) на сайте Smail Dell"/>
    <hyperlink ref="A86" r:id="rId82" tooltip="Ссылка товара Статуэтка бюст Путин В.В. средний (темная бронза) на сайте Smail Dell"/>
    <hyperlink ref="A87" r:id="rId83" tooltip="Ссылка товара Статуэтка бюст Путин В.В. средний (белый глянец) на сайте Smail Dell"/>
    <hyperlink ref="A88" r:id="rId84" tooltip="Ссылка товара Статуэтка бюст Путин В.В. средний (белый матовый) на сайте Smail Dell"/>
    <hyperlink ref="A89" r:id="rId85" tooltip="Ссылка товара Статуэтка бюст Путин В.В. средний (металлик) на сайте Smail Dell"/>
    <hyperlink ref="A90" r:id="rId86" tooltip="Ссылка товара Статуэтка бюст Ф.М. Достоевский (темная бронза) на сайте Smail Dell"/>
    <hyperlink ref="A91" r:id="rId87" tooltip="Ссылка товара Статуэтка бюст Ф.М. Достоевский (белый глянец) на сайте Smail Dell"/>
    <hyperlink ref="A92" r:id="rId88" tooltip="Ссылка товара Статуэтка бюст Ф.М. Достоевский (белый матовый) на сайте Smail Dell"/>
    <hyperlink ref="A93" r:id="rId89" tooltip="Ссылка товара Статуэтка бюст Ф.М. Достоевский (черный матовый) на сайте Smail Dell"/>
    <hyperlink ref="A94" r:id="rId90" tooltip="Ссылка товара Статуэтка бюст Ф.М. Достоевский (металлик) на сайте Smail Dell"/>
    <hyperlink ref="A95" r:id="rId91" tooltip="Ссылка товара Статуэтка бюст Л.Н. Толстой (темная бронза) на сайте Smail Dell"/>
    <hyperlink ref="A96" r:id="rId92" tooltip="Ссылка товара Статуэтка бюст Л.Н. Толстой (белый глянец) на сайте Smail Dell"/>
    <hyperlink ref="A97" r:id="rId93" tooltip="Ссылка товара Статуэтка бюст Л.Н. Толстой (белый матовый) на сайте Smail Dell"/>
    <hyperlink ref="A98" r:id="rId94" tooltip="Ссылка товара Статуэтка бюст Л.Н. Толстой (черный матовый) на сайте Smail Dell"/>
    <hyperlink ref="A99" r:id="rId95" tooltip="Ссылка товара Статуэтка бюст Л.Н. Толстой (металлик) на сайте Smail Dell"/>
    <hyperlink ref="A100" r:id="rId96" tooltip="Ссылка товара Статуэтка бюст Лермонтов М.Ю. (светлая бронза) на сайте Smail Dell"/>
    <hyperlink ref="A101" r:id="rId97" tooltip="Ссылка товара Статуэтка бюст Лермонтов М.Ю. (темная бронза) на сайте Smail Dell"/>
    <hyperlink ref="A102" r:id="rId98" tooltip="Ссылка товара Статуэтка бюст Лермонтов М.Ю. (белый глянец) на сайте Smail Dell"/>
    <hyperlink ref="A103" r:id="rId99" tooltip="Ссылка товара Статуэтка бюст Лермонтов М.Ю. (белый матовый) на сайте Smail Dell"/>
    <hyperlink ref="A104" r:id="rId100" tooltip="Ссылка товара Статуэтка бюст Лермонтов М.Ю. (металлик) на сайте Smail Dell"/>
    <hyperlink ref="A105" r:id="rId101" tooltip="Ссылка товара Статуэтка бюст Есенин С.А. (светлая бронза) на сайте Smail Dell"/>
    <hyperlink ref="A106" r:id="rId102" tooltip="Ссылка товара Статуэтка бюст Есенин С.А. (темная бронза) на сайте Smail Dell"/>
    <hyperlink ref="A107" r:id="rId103" tooltip="Ссылка товара Статуэтка бюст Есенин С.А. (белый глянец) на сайте Smail Dell"/>
    <hyperlink ref="A108" r:id="rId104" tooltip="Ссылка товара Статуэтка бюст Есенин С.А. (белый матовый) на сайте Smail Dell"/>
    <hyperlink ref="A109" r:id="rId105" tooltip="Ссылка товара Статуэтка бюст Есенин С.А. (черный матовый) на сайте Smail Dell"/>
    <hyperlink ref="A110" r:id="rId106" tooltip="Ссылка товара Статуэтка бюст Маяковский В.В.  (темная бронза) на сайте Smail Dell"/>
    <hyperlink ref="A111" r:id="rId107" tooltip="Ссылка товара Статуэтка бюст Маяковский В.В.  (белый глянец) на сайте Smail Dell"/>
    <hyperlink ref="A112" r:id="rId108" tooltip="Ссылка товара Статуэтка бюст Маяковский В.В.  (белый матовый) на сайте Smail Dell"/>
    <hyperlink ref="A113" r:id="rId109" tooltip="Ссылка товара Статуэтка бюст А.С. Пушкин большой (светлая бронза) на сайте Smail Dell"/>
    <hyperlink ref="A114" r:id="rId110" tooltip="Ссылка товара Статуэтка бюст А.С. Пушкин большой (темная бронза) на сайте Smail Dell"/>
    <hyperlink ref="A115" r:id="rId111" tooltip="Ссылка товара Статуэтка бюст А.С. Пушкин большой (белый глянец) на сайте Smail Dell"/>
    <hyperlink ref="A116" r:id="rId112" tooltip="Ссылка товара Статуэтка бюст А.С. Пушкин большой (белый матовый) на сайте Smail Dell"/>
    <hyperlink ref="A117" r:id="rId113" tooltip="Ссылка товара Статуэтка бюст А.С. Пушкин , № 1 (белый глянец) на сайте Smail Dell"/>
    <hyperlink ref="A118" r:id="rId114" tooltip="Ссылка товара Статуэтка бюст А.С. Пушкин , № 1 (белый матовый) на сайте Smail Dell"/>
    <hyperlink ref="A119" r:id="rId115" tooltip="Ссылка товара Статуэтка бюст А.С. Пушкин , № 1 (черный матовый) на сайте Smail Dell"/>
    <hyperlink ref="A120" r:id="rId116" tooltip="Ссылка товара Статуэтка бюст А.С. Пушкин , № 1 (металлик) на сайте Smail Dell"/>
    <hyperlink ref="A121" r:id="rId117" tooltip="Ссылка товара Статуэтка бюст А.С. Пушкин № 2 (темная бронза) на сайте Smail Dell"/>
    <hyperlink ref="A122" r:id="rId118" tooltip="Ссылка товара Статуэтка бюст А.С. Пушкин № 2 (белый глянец) на сайте Smail Dell"/>
    <hyperlink ref="A123" r:id="rId119" tooltip="Ссылка товара Статуэтка бюст А.С. Пушкин № 2 (белый матовый) на сайте Smail Dell"/>
    <hyperlink ref="A124" r:id="rId120" tooltip="Ссылка товара Статуэтка бюст А.С. Пушкин № 2 (черный матовый) на сайте Smail Dell"/>
    <hyperlink ref="A125" r:id="rId121" tooltip="Ссылка товара Статуэтка бюст А.С. Пушкин № 3 (светлая бронза) на сайте Smail Dell"/>
    <hyperlink ref="A126" r:id="rId122" tooltip="Ссылка товара Статуэтка бюст А.С. Пушкин № 3 (темная бронза) на сайте Smail Dell"/>
    <hyperlink ref="A127" r:id="rId123" tooltip="Ссылка товара Статуэтка бюст А.С. Пушкин № 3 (белый глянец) на сайте Smail Dell"/>
    <hyperlink ref="A128" r:id="rId124" tooltip="Ссылка товара Статуэтка бюст А.С. Пушкин № 3 (белый матовый) на сайте Smail Dell"/>
    <hyperlink ref="A129" r:id="rId125" tooltip="Ссылка товара Статуэтка бюст  Н.В. Гоголь (светлая бронза) на сайте Smail Dell"/>
    <hyperlink ref="A130" r:id="rId126" tooltip="Ссылка товара Статуэтка бюст  Н.В. Гоголь (темная бронза) на сайте Smail Dell"/>
    <hyperlink ref="A131" r:id="rId127" tooltip="Ссылка товара Статуэтка бюст  Н.В. Гоголь (белый глянец) на сайте Smail Dell"/>
    <hyperlink ref="A132" r:id="rId128" tooltip="Ссылка товара Статуэтка бюст  Н.В. Гоголь (белый матовый) на сайте Smail Dell"/>
    <hyperlink ref="A133" r:id="rId129" tooltip="Ссылка товара Статуэтка бюст  Н.В. Гоголь (черный матовый) на сайте Smail Dell"/>
    <hyperlink ref="A134" r:id="rId130" tooltip="Ссылка товара Статуэтка бюст Чайковский П.И. (темная бронза) на сайте Smail Dell"/>
    <hyperlink ref="A135" r:id="rId131" tooltip="Ссылка товара Статуэтка бюст Чайковский П.И. (металлик) на сайте Smail Dell"/>
    <hyperlink ref="A136" r:id="rId132" tooltip="Ссылка товара Статуэтка бюст Чайковский П.И. большой (светлая бронза) на сайте Smail Dell"/>
    <hyperlink ref="A137" r:id="rId133" tooltip="Ссылка товара Статуэтка бюст Чайковский П.И. большой (темная бронза) на сайте Smail Dell"/>
    <hyperlink ref="A138" r:id="rId134" tooltip="Ссылка товара Статуэтка бюст Чайковский П.И. большой (белый глянец) на сайте Smail Dell"/>
    <hyperlink ref="A139" r:id="rId135" tooltip="Ссылка товара Статуэтка бюст Чайковский П.И. большой (белый матовый) на сайте Smail Dell"/>
    <hyperlink ref="A140" r:id="rId136" tooltip="Ссылка товара Статуэтка бюст Чайковский П.И. большой (черный матовый) на сайте Smail Dell"/>
    <hyperlink ref="A141" r:id="rId137" tooltip="Ссылка товара Статуэтка бюст Чайковский П.И. большой (металлик) на сайте Smail Dell"/>
    <hyperlink ref="A142" r:id="rId138" tooltip="Ссылка товара Статуэтка бюст Владимир Высоцкий (светлая бронза) на сайте Smail Dell"/>
    <hyperlink ref="A143" r:id="rId139" tooltip="Ссылка товара Статуэтка бюст Владимир Высоцкий (белый глянец) на сайте Smail Dell"/>
    <hyperlink ref="A144" r:id="rId140" tooltip="Ссылка товара Статуэтка бюст Владимир Высоцкий (белый матовый) на сайте Smail Dell"/>
    <hyperlink ref="A145" r:id="rId141" tooltip="Ссылка товара Статуэтка бюст Владимир Высоцкий (черный матовый) на сайте Smail Dell"/>
    <hyperlink ref="A146" r:id="rId142" tooltip="Ссылка товара Статуэтка бюст Владимир Высоцкий (металлик) на сайте Smail Dell"/>
    <hyperlink ref="A147" r:id="rId143" tooltip="Ссылка товара Статуэтка бюст Высоцкий с гитарой (темная бронза) на сайте Smail Dell"/>
    <hyperlink ref="A148" r:id="rId144" tooltip="Ссылка товара Статуэтка бюст Высоцкий с гитарой (белый глянец) на сайте Smail Dell"/>
    <hyperlink ref="A149" r:id="rId145" tooltip="Ссылка товара Статуэтка бюст Высоцкий с гитарой (белый матовый) на сайте Smail Dell"/>
    <hyperlink ref="A150" r:id="rId146" tooltip="Ссылка товара Статуэтка бюст Высоцкий с гитарой (черный матовый) на сайте Smail Dell"/>
    <hyperlink ref="A151" r:id="rId147" tooltip="Ссылка товара Статуэтка бюст Гагарин Ю.А. (светлая бронза) на сайте Smail Dell"/>
    <hyperlink ref="A152" r:id="rId148" tooltip="Ссылка товара Статуэтка бюст Гагарин Ю.А. большой (светлая бронза) на сайте Smail Dell"/>
    <hyperlink ref="A153" r:id="rId149" tooltip="Ссылка товара Статуэтка бюст Гагарин Ю.А. (белый глянец) на сайте Smail Dell"/>
    <hyperlink ref="A154" r:id="rId150" tooltip="Ссылка товара Статуэтка бюст Гагарин Ю.А. большой (белый глянец) на сайте Smail Dell"/>
    <hyperlink ref="A155" r:id="rId151" tooltip="Ссылка товара Статуэтка бюст Гагарин Ю.А. (белый матовый) на сайте Smail Dell"/>
    <hyperlink ref="A156" r:id="rId152" tooltip="Ссылка товара Статуэтка бюст Гагарин Ю.А. большой (белый матовый) на сайте Smail Dell"/>
    <hyperlink ref="A157" r:id="rId153" tooltip="Ссылка товара Статуэтка бюст Гагарин Ю.А. (черный матовый) на сайте Smail Dell"/>
    <hyperlink ref="A158" r:id="rId154" tooltip="Ссылка товара Статуэтка бюст Гагарин Ю.А. большой (металлик) на сайте Smail Dell"/>
    <hyperlink ref="A159" r:id="rId155" tooltip="Ссылка товара Статуэтка Александр Сергеевич  Пушкин (темная бронза) на сайте Smail Dell"/>
    <hyperlink ref="A160" r:id="rId156" tooltip="Ссылка товара Статуэтка Александр Сергеевич  Пушкин (белый глянец) на сайте Smail Dell"/>
    <hyperlink ref="A161" r:id="rId157" tooltip="Ссылка товара Статуэтка Александр Сергеевич  Пушкин (черный матовый) на сайте Smail Dell"/>
    <hyperlink ref="A162" r:id="rId158" tooltip="Ссылка товара Статуэтка бюст А.С. Пушкин  большой № 2 (белый глянец) на сайте Smail Dell"/>
    <hyperlink ref="A163" r:id="rId159" tooltip="Ссылка товара Статуэтка бюст А.С. Пушкин  большой № 2 (белый матовый) на сайте Smail Dell"/>
    <hyperlink ref="A165" r:id="rId160" tooltip="Ссылка товара Статуэтка Маска Фараона (светлая бронза) на сайте Smail Dell"/>
    <hyperlink ref="A166" r:id="rId161" tooltip="Ссылка товара Статуэтка  &quot;Нефертити&quot; (светлая бронза) на сайте Smail Dell"/>
    <hyperlink ref="A167" r:id="rId162" tooltip="Ссылка товара Статуэтка  &quot;Нефертити&quot; (белый глянец) на сайте Smail Dell"/>
    <hyperlink ref="A168" r:id="rId163" tooltip="Ссылка товара Статуэтка  Фараон Рамзес II (светлая бронза) на сайте Smail Dell"/>
    <hyperlink ref="A169" r:id="rId164" tooltip="Ссылка товара Статуэтка Фараон Тутмос III (светлая бронза) на сайте Smail Dell"/>
    <hyperlink ref="A170" r:id="rId165" tooltip="Ссылка товара Статуэтка Кот Египетский с летучей мышью (светлая бронза) на сайте Smail Dell"/>
    <hyperlink ref="A171" r:id="rId166" tooltip="Ссылка товара Египетская кошка большая (светлая бронза) на сайте Smail Dell"/>
    <hyperlink ref="A172" r:id="rId167" tooltip="Ссылка товара Египетская кошка средняя (светлая бронза) на сайте Smail Dell"/>
    <hyperlink ref="A173" r:id="rId168" tooltip="Ссылка товара Египетская кошка средняя (металлик) на сайте Smail Dell"/>
    <hyperlink ref="A174" r:id="rId169" tooltip="Ссылка товара Сфинкс большой (светлая бронза) на сайте Smail Dell"/>
    <hyperlink ref="A175" r:id="rId170" tooltip="Ссылка товара Сфинкс средний (светлая бронза) на сайте Smail Dell"/>
    <hyperlink ref="A176" r:id="rId171" tooltip="Ссылка товара Сфинкс малый (светлая бронза) на сайте Smail Dell"/>
    <hyperlink ref="A177" r:id="rId172" tooltip="Ссылка товара Статуэтка Жук Скарабей большой (светлая бронза) на сайте Smail Dell"/>
    <hyperlink ref="A178" r:id="rId173" tooltip="Ссылка товара Статуэтка Жук Скарабей большой (слоновая кость) на сайте Smail Dell"/>
    <hyperlink ref="A179" r:id="rId174" tooltip="Ссылка товара Статуэтка Жук Скарабей средний (светлая бронза) на сайте Smail Dell"/>
    <hyperlink ref="A180" r:id="rId175" tooltip="Ссылка товара Статуэтка Жук Скарабей средний (красный) на сайте Smail Dell"/>
    <hyperlink ref="A181" r:id="rId176" tooltip="Ссылка товара Статуэтка Скарабей малый (светлая бронза) на сайте Smail Dell"/>
    <hyperlink ref="A182" r:id="rId177" tooltip="Ссылка товара Статуэтка Скарабей малый (красный) на сайте Smail Dell"/>
    <hyperlink ref="A183" r:id="rId178" tooltip="Ссылка товара Статуэтка Египетская пирамида большая (светлая бронза) на сайте Smail Dell"/>
    <hyperlink ref="A184" r:id="rId179" tooltip="Ссылка товара Статуэтка Египетская пирамида большая (белый глянец) на сайте Smail Dell"/>
    <hyperlink ref="A185" r:id="rId180" tooltip="Ссылка товара Статуэтка Египетская пирамида большая (медный) на сайте Smail Dell"/>
    <hyperlink ref="A186" r:id="rId181" tooltip="Ссылка товара Статуэтка Египетская пирамида большая (красный) на сайте Smail Dell"/>
    <hyperlink ref="A187" r:id="rId182" tooltip="Ссылка товара Статуэтка пирамида малая (светлая бронза) на сайте Smail Dell"/>
    <hyperlink ref="A188" r:id="rId183" tooltip="Ссылка товара Статуэтка пирамида малая (белый глянец) на сайте Smail Dell"/>
    <hyperlink ref="A189" r:id="rId184" tooltip="Ссылка товара Статуэтка пирамида малая (красный) на сайте Smail Dell"/>
    <hyperlink ref="A190" r:id="rId185" tooltip="Ссылка товара Сфинкс большой № 2 (светлая бронза) на сайте Smail Dell"/>
    <hyperlink ref="A191" r:id="rId186" tooltip="Ссылка товара Сфинкс большой № 2 (белый глянец) на сайте Smail Dell"/>
    <hyperlink ref="A192" r:id="rId187" tooltip="Ссылка товара Сфинкс большой № 2 (медный) на сайте Smail Dell"/>
    <hyperlink ref="A193" r:id="rId188" tooltip="Ссылка товара Статуэтка Ящерица (светлая бронза) на сайте Smail Dell"/>
    <hyperlink ref="A194" r:id="rId189" tooltip="Ссылка товара Статуэтка Ящерица (белый глянец) на сайте Smail Dell"/>
    <hyperlink ref="A196" r:id="rId190" tooltip="Ссылка товара Статуэтка Лев со щитом (светлая бронза) на сайте Smail Dell"/>
    <hyperlink ref="A197" r:id="rId191" tooltip="Ссылка товара Статуэтка Лев со щитом (слоновая кость) на сайте Smail Dell"/>
    <hyperlink ref="A198" r:id="rId192" tooltip="Ссылка товара Статуэтка Лев с шаром (светлая бронза) на сайте Smail Dell"/>
    <hyperlink ref="A199" r:id="rId193" tooltip="Ссылка товара Статуэтка Лев с шаром (белый глянец) на сайте Smail Dell"/>
    <hyperlink ref="A200" r:id="rId194" tooltip="Ссылка товара Статуэтка Лев с шаром (белый матовый) на сайте Smail Dell"/>
    <hyperlink ref="A201" r:id="rId195" tooltip="Ссылка товара Статуэтка Лев с шаром (черный матовый) на сайте Smail Dell"/>
    <hyperlink ref="A202" r:id="rId196" tooltip="Ссылка товара Статуэтка Лев с шаром (металлик) на сайте Smail Dell"/>
    <hyperlink ref="A203" r:id="rId197" tooltip="Ссылка товара Статуэтка Сфинкс СПб (светлая бронза) на сайте Smail Dell"/>
    <hyperlink ref="A204" r:id="rId198" tooltip="Ссылка товара Панно на подставке &quot;Дворцовый мост&quot; (светлая бронза) на сайте Smail Dell"/>
    <hyperlink ref="A205" r:id="rId199" tooltip="Ссылка товара Панно на подставке &quot;Дворцовый мост&quot; (синий) на сайте Smail Dell"/>
    <hyperlink ref="A206" r:id="rId200" tooltip="Ссылка товара Панно на подставке &quot;Дворцовый мост&quot; (цветной) на сайте Smail Dell"/>
    <hyperlink ref="A207" r:id="rId201" tooltip="Ссылка товара Панно на подставке &quot;Медный всадник&quot; (светлая бронза) на сайте Smail Dell"/>
    <hyperlink ref="A208" r:id="rId202" tooltip="Ссылка товара Панно на подставке &quot;Медный всадник&quot; (синий) на сайте Smail Dell"/>
    <hyperlink ref="A209" r:id="rId203" tooltip="Ссылка товара Панно на подставке &quot;Медный всадник&quot; (цветной) на сайте Smail Dell"/>
    <hyperlink ref="A211" r:id="rId204" tooltip="Ссылка товара Статуэтка Венера Милосская малая (светлая бронза) на сайте Smail Dell"/>
    <hyperlink ref="A212" r:id="rId205" tooltip="Ссылка товара Статуэтка Венера Милосская малая (темная бронза) на сайте Smail Dell"/>
    <hyperlink ref="A213" r:id="rId206" tooltip="Ссылка товара Статуэтка Венера Милосская малая (белый глянец) на сайте Smail Dell"/>
    <hyperlink ref="A214" r:id="rId207" tooltip="Ссылка товара Статуэтка Венера Милосская малая (белый матовый) на сайте Smail Dell"/>
    <hyperlink ref="A215" r:id="rId208" tooltip="Ссылка товара Статуэтка Венера Милосская малая (черный матовый) на сайте Smail Dell"/>
    <hyperlink ref="A216" r:id="rId209" tooltip="Ссылка товара Статуэтка  Венера Милосская большая (темная бронза) на сайте Smail Dell"/>
    <hyperlink ref="A217" r:id="rId210" tooltip="Ссылка товара Статуэтка  Венера Милосская большая (белый матовый) на сайте Smail Dell"/>
    <hyperlink ref="A218" r:id="rId211" tooltip="Ссылка товара Статуэтка  Венера Милосская большая (металлик) на сайте Smail Dell"/>
    <hyperlink ref="A219" r:id="rId212" tooltip="Ссылка товара Статуэтка Девушка с кувшином (светлая бронза) на сайте Smail Dell"/>
    <hyperlink ref="A220" r:id="rId213" tooltip="Ссылка товара Статуэтка Девушка с кувшином (белый глянец) на сайте Smail Dell"/>
    <hyperlink ref="A221" r:id="rId214" tooltip="Ссылка товара Статуэтка Девушка с кувшином (металлик) на сайте Smail Dell"/>
    <hyperlink ref="A222" r:id="rId215" tooltip="Ссылка товара Статуэтка Девушка с туникой (темная бронза) на сайте Smail Dell"/>
    <hyperlink ref="A223" r:id="rId216" tooltip="Ссылка товара Статуэтка Девушка с туникой (белый глянец) на сайте Smail Dell"/>
    <hyperlink ref="A224" r:id="rId217" tooltip="Ссылка товара Статуэтка Девушка с туникой (белый матовый) на сайте Smail Dell"/>
    <hyperlink ref="A225" r:id="rId218" tooltip="Ссылка товара Статуэтка Девушка с туникой (металлик) на сайте Smail Dell"/>
    <hyperlink ref="A226" r:id="rId219" tooltip="Ссылка товара Статуэтка Девушка с туникой (цветной) на сайте Smail Dell"/>
    <hyperlink ref="A227" r:id="rId220" tooltip="Ссылка товара Статуэтка Геракл большой (светлая бронза) на сайте Smail Dell"/>
    <hyperlink ref="A228" r:id="rId221" tooltip="Ссылка товара Статуэтка Геракл большой (белый глянец) на сайте Smail Dell"/>
    <hyperlink ref="A229" r:id="rId222" tooltip="Ссылка товара Статуэтка Геракл  малый (светлая бронза) на сайте Smail Dell"/>
    <hyperlink ref="A230" r:id="rId223" tooltip="Ссылка товара Статуэтка Геракл  малый (белый глянец) на сайте Smail Dell"/>
    <hyperlink ref="A231" r:id="rId224" tooltip="Ссылка товара Статуэтка Геракл  малый (белый матовый) на сайте Smail Dell"/>
    <hyperlink ref="A232" r:id="rId225" tooltip="Ссылка товара Статуэтка Геракл  малый (металлик) на сайте Smail Dell"/>
    <hyperlink ref="A233" r:id="rId226" tooltip="Ссылка товара Статуэтка Адам и Ева (светлая бронза) на сайте Smail Dell"/>
    <hyperlink ref="A234" r:id="rId227" tooltip="Ссылка товара Статуэтка Адам и Ева (белый глянец) на сайте Smail Dell"/>
    <hyperlink ref="A235" r:id="rId228" tooltip="Ссылка товара Статуэтка Адам и Ева (слоновая кость) на сайте Smail Dell"/>
    <hyperlink ref="A236" r:id="rId229" tooltip="Ссылка товара Статуэтка Девушка с колонной  (светлая бронза) на сайте Smail Dell"/>
    <hyperlink ref="A237" r:id="rId230" tooltip="Ссылка товара Статуэтка Девушка с колонной  (белый глянец) на сайте Smail Dell"/>
    <hyperlink ref="A238" r:id="rId231" tooltip="Ссылка товара Статуэтка Девушка с колонной  (белый матовый) на сайте Smail Dell"/>
    <hyperlink ref="A239" r:id="rId232" tooltip="Ссылка товара Статуэтка Девушка с колонной  (цветной) на сайте Smail Dell"/>
    <hyperlink ref="A240" r:id="rId233" tooltip="Ссылка товара Статуэтка Русалка  (светлая бронза) на сайте Smail Dell"/>
    <hyperlink ref="A241" r:id="rId234" tooltip="Ссылка товара Статуэтка Русалка  (слоновая кость) на сайте Smail Dell"/>
    <hyperlink ref="A242" r:id="rId235" tooltip="Ссылка товара Статуэтка Фортуна Богиня удачи (светлая бронза) на сайте Smail Dell"/>
    <hyperlink ref="A243" r:id="rId236" tooltip="Ссылка товара Статуэтка Фортуна Богиня удачи (темная бронза) на сайте Smail Dell"/>
    <hyperlink ref="A244" r:id="rId237" tooltip="Ссылка товара Статуэтка Фортуна Богиня удачи (белый глянец) на сайте Smail Dell"/>
    <hyperlink ref="A245" r:id="rId238" tooltip="Ссылка товара Статуэтка Фортуна Богиня удачи (белый матовый) на сайте Smail Dell"/>
    <hyperlink ref="A246" r:id="rId239" tooltip="Ссылка товара Статуэтка Фортуна Богиня удачи (серебристый) на сайте Smail Dell"/>
    <hyperlink ref="A247" r:id="rId240" tooltip="Ссылка товара Статуэтка Фортуна Богиня удачи (медный) на сайте Smail Dell"/>
    <hyperlink ref="A248" r:id="rId241" tooltip="Ссылка товара Статуэтка Фортуна Богиня удачи малая (светлая бронза) на сайте Smail Dell"/>
    <hyperlink ref="A249" r:id="rId242" tooltip="Ссылка товара Статуэтка Фортуна Богиня удачи малая (темная бронза) на сайте Smail Dell"/>
    <hyperlink ref="A250" r:id="rId243" tooltip="Ссылка товара Статуэтка Фортуна Богиня удачи малая (белый глянец) на сайте Smail Dell"/>
    <hyperlink ref="A251" r:id="rId244" tooltip="Ссылка товара Статуэтка Фортуна Богиня удачи малая (белый матовый) на сайте Smail Dell"/>
    <hyperlink ref="A252" r:id="rId245" tooltip="Ссылка товара Статуэтка Фортуна Богиня удачи малая (металлик) на сайте Smail Dell"/>
    <hyperlink ref="A253" r:id="rId246" tooltip="Ссылка товара Статуэтка Фортуна Богиня удачи малая (серебристый) на сайте Smail Dell"/>
    <hyperlink ref="A254" r:id="rId247" tooltip="Ссылка товара Статуэтка Фортуна Богиня удачи малая (медный) на сайте Smail Dell"/>
    <hyperlink ref="A255" r:id="rId248" tooltip="Ссылка товара Статуэтка Афродита Рождение Венеры (светлая бронза) на сайте Smail Dell"/>
    <hyperlink ref="A256" r:id="rId249" tooltip="Ссылка товара Статуэтка Афродита Рождение Венеры (темная бронза) на сайте Smail Dell"/>
    <hyperlink ref="A257" r:id="rId250" tooltip="Ссылка товара Статуэтка Афродита Рождение Венеры (белый глянец) на сайте Smail Dell"/>
    <hyperlink ref="A258" r:id="rId251" tooltip="Ссылка товара Статуэтка Афродита Рождение Венеры (белый матовый) на сайте Smail Dell"/>
    <hyperlink ref="A259" r:id="rId252" tooltip="Ссылка товара Статуэтка Афродита Рождение Венеры (медный) на сайте Smail Dell"/>
    <hyperlink ref="A260" r:id="rId253" tooltip="Ссылка товара Статуэтка Афродита Рождение Венеры (синий) на сайте Smail Dell"/>
    <hyperlink ref="A262" r:id="rId254" tooltip="Ссылка товара Статуэтка Иисус   (светлая бронза) на сайте Smail Dell"/>
    <hyperlink ref="A263" r:id="rId255" tooltip="Ссылка товара Статуэтка Иисус   (белый глянец) на сайте Smail Dell"/>
    <hyperlink ref="A264" r:id="rId256" tooltip="Ссылка товара Статуэтка Иисус   (белый матовый) на сайте Smail Dell"/>
    <hyperlink ref="A265" r:id="rId257" tooltip="Ссылка товара Статуэтка Дева Мария (белый матовый) на сайте Smail Dell"/>
    <hyperlink ref="A266" r:id="rId258" tooltip="Ссылка товара Статуэтка бюст Дева Мария с младенцем (светлая бронза) на сайте Smail Dell"/>
    <hyperlink ref="A267" r:id="rId259" tooltip="Ссылка товара Статуэтка бюст Дева Мария с младенцем (белый глянец) на сайте Smail Dell"/>
    <hyperlink ref="A268" r:id="rId260" tooltip="Ссылка товара Статуэтка бюст Дева Мария с младенцем (белый матовый) на сайте Smail Dell"/>
    <hyperlink ref="A269" r:id="rId261" tooltip="Ссылка товара Статуэтка Дева Мария (Мадонна с младенцем) (светлая бронза) на сайте Smail Dell"/>
    <hyperlink ref="A270" r:id="rId262" tooltip="Ссылка товара Статуэтка Дева Мария (Мадонна с младенцем) (темная бронза) на сайте Smail Dell"/>
    <hyperlink ref="A271" r:id="rId263" tooltip="Ссылка товара Статуэтка Дева Мария (Мадонна с младенцем) (белый глянец) на сайте Smail Dell"/>
    <hyperlink ref="A272" r:id="rId264" tooltip="Ссылка товара Статуэтка Дева Мария (Мадонна с младенцем) (белый матовый) на сайте Smail Dell"/>
    <hyperlink ref="A273" r:id="rId265" tooltip="Ссылка товара Статуэтка Дева Мария (Мадонна с младенцем) (металлик) на сайте Smail Dell"/>
    <hyperlink ref="A275" r:id="rId266" tooltip="Ссылка товара Статуэтка Сова (светлая бронза) на сайте Smail Dell"/>
    <hyperlink ref="A276" r:id="rId267" tooltip="Ссылка товара Статуэтка Сова (белый глянец) на сайте Smail Dell"/>
    <hyperlink ref="A277" r:id="rId268" tooltip="Ссылка товара Статуэтка Сокол (светлая бронза) на сайте Smail Dell"/>
    <hyperlink ref="A278" r:id="rId269" tooltip="Ссылка товара Статуэтка Сокол (слоновая кость) на сайте Smail Dell"/>
    <hyperlink ref="A279" r:id="rId270" tooltip="Ссылка товара Статуэтка Обезьяна с черепом  (светлая бронза) на сайте Smail Dell"/>
    <hyperlink ref="A280" r:id="rId271" tooltip="Ссылка товара Статуэтка Обезьяна с черепом  (слоновая кость) на сайте Smail Dell"/>
    <hyperlink ref="A281" r:id="rId272" tooltip="Ссылка товара Статуэтка Королевская Кобра (светлая бронза) на сайте Smail Dell"/>
    <hyperlink ref="A282" r:id="rId273" tooltip="Ссылка товара Статуэтка Королевская Кобра (слоновая кость) на сайте Smail Dell"/>
    <hyperlink ref="A283" r:id="rId274" tooltip="Ссылка товара Статуэтка Черепаха (светлая бронза) на сайте Smail Dell"/>
    <hyperlink ref="A284" r:id="rId275" tooltip="Ссылка товара Статуэтка Черепаха (слоновая кость) на сайте Smail Dell"/>
    <hyperlink ref="A285" r:id="rId276" tooltip="Ссылка товара Статуэтка Слон на тумбе (светлая бронза) на сайте Smail Dell"/>
    <hyperlink ref="A286" r:id="rId277" tooltip="Ссылка товара Статуэтка Слон на тумбе (белый глянец) на сайте Smail Dell"/>
    <hyperlink ref="A287" r:id="rId278" tooltip="Ссылка товара Статуэтка Волк (светлая бронза) на сайте Smail Dell"/>
    <hyperlink ref="A288" r:id="rId279" tooltip="Ссылка товара Статуэтка Волк (слоновая кость) на сайте Smail Dell"/>
    <hyperlink ref="A289" r:id="rId280" tooltip="Ссылка товара Статуэтка Медведь  (слоновая кость) на сайте Smail Dell"/>
    <hyperlink ref="A290" r:id="rId281" tooltip="Ссылка товара Статуэтка Ежик на подставке (светлая бронза) на сайте Smail Dell"/>
    <hyperlink ref="A291" r:id="rId282" tooltip="Ссылка товара Статуэтка Ежик на подставке (слоновая кость) на сайте Smail Dell"/>
    <hyperlink ref="A292" r:id="rId283" tooltip="Ссылка товара Статуэтка Попугай (цветной) на сайте Smail Dell"/>
    <hyperlink ref="A293" r:id="rId284" tooltip="Ссылка товара Статуэтка Тигр с денежной жабой (светлая бронза) на сайте Smail Dell"/>
    <hyperlink ref="A294" r:id="rId285" tooltip="Ссылка товара Статуэтка Собаки влюбленные №1 (светлая бронза) на сайте Smail Dell"/>
    <hyperlink ref="A295" r:id="rId286" tooltip="Ссылка товара Статуэтка Собаки влюбленные №1 (белый глянец) на сайте Smail Dell"/>
    <hyperlink ref="A296" r:id="rId287" tooltip="Ссылка товара Статуэтка Собаки влюбленные №1 (черный глянец) на сайте Smail Dell"/>
    <hyperlink ref="A297" r:id="rId288" tooltip="Ссылка товара Статуэтка Собаки влюбленные №1 (черный матовый) на сайте Smail Dell"/>
    <hyperlink ref="A298" r:id="rId289" tooltip="Ссылка товара Статуэтка Собаки влюбленные , №2 (белый глянец) на сайте Smail Dell"/>
    <hyperlink ref="A299" r:id="rId290" tooltip="Ссылка товара Статуэтка Собаки влюбленные , №2 (белый матовый) на сайте Smail Dell"/>
    <hyperlink ref="A300" r:id="rId291" tooltip="Ссылка товара Статуэтка Собаки влюбленные , №2 (черный глянец) на сайте Smail Dell"/>
    <hyperlink ref="A301" r:id="rId292" tooltip="Ссылка товара Статуэтка Влюбленные собаки № 5 (светлая бронза) на сайте Smail Dell"/>
    <hyperlink ref="A302" r:id="rId293" tooltip="Ссылка товара Статуэтка Влюбленные собаки № 5 (слоновая кость) на сайте Smail Dell"/>
    <hyperlink ref="A303" r:id="rId294" tooltip="Ссылка товара Статуэтка  &quot;Английский Бульдог на подставке&quot;  (светлая бронза) на сайте Smail Dell"/>
    <hyperlink ref="A304" r:id="rId295" tooltip="Ссылка товара Статуэтка Тигр на скале (слоновая кость) на сайте Smail Dell"/>
    <hyperlink ref="A306" r:id="rId296" tooltip="Ссылка товара Статуэтка Кошка Грация большая (белый матовый) на сайте Smail Dell"/>
    <hyperlink ref="A307" r:id="rId297" tooltip="Ссылка товара Статуэтка Кошка Грация большая (черный глянец) на сайте Smail Dell"/>
    <hyperlink ref="A308" r:id="rId298" tooltip="Ссылка товара Статуэтка Кошка Грация большая (металлик) на сайте Smail Dell"/>
    <hyperlink ref="A309" r:id="rId299" tooltip="Ссылка товара Статуэтка Кошка Грация  малая (светлая бронза) на сайте Smail Dell"/>
    <hyperlink ref="A310" r:id="rId300" tooltip="Ссылка товара Статуэтка Кошка Грация  малая (темная бронза) на сайте Smail Dell"/>
    <hyperlink ref="A311" r:id="rId301" tooltip="Ссылка товара Статуэтка Кошка Грация  малая (белый глянец) на сайте Smail Dell"/>
    <hyperlink ref="A312" r:id="rId302" tooltip="Ссылка товара Статуэтка Кошка Грация  малая (черный глянец) на сайте Smail Dell"/>
    <hyperlink ref="A313" r:id="rId303" tooltip="Ссылка товара Статуэтка Кошка Грация  малая (черный матовый) на сайте Smail Dell"/>
    <hyperlink ref="A314" r:id="rId304" tooltip="Ссылка товара Статуэтка Кошка Грация  малая (металлик) на сайте Smail Dell"/>
    <hyperlink ref="A315" r:id="rId305" tooltip="Ссылка товара Статуэтка Кошка Грация  малая (медный) на сайте Smail Dell"/>
    <hyperlink ref="A316" r:id="rId306" tooltip="Ссылка товара Статуэтка Кошка Грация  малая (цветной) на сайте Smail Dell"/>
    <hyperlink ref="A317" r:id="rId307" tooltip="Ссылка товара Статуэтка Кошка с бантом (белый матовый) на сайте Smail Dell"/>
    <hyperlink ref="A318" r:id="rId308" tooltip="Ссылка товара Статуэтка Кошка с бантом (черный матовый) на сайте Smail Dell"/>
    <hyperlink ref="A319" r:id="rId309" tooltip="Ссылка товара Статуэтка Кошка  (белый глянец) на сайте Smail Dell"/>
    <hyperlink ref="A320" r:id="rId310" tooltip="Ссылка товара Статуэтка Кошка  (белый матовый) на сайте Smail Dell"/>
    <hyperlink ref="A321" r:id="rId311" tooltip="Ссылка товара Статуэтка Кошка  (черный глянец) на сайте Smail Dell"/>
    <hyperlink ref="A322" r:id="rId312" tooltip="Ссылка товара Статуэтка Кошка  (черный матовый) на сайте Smail Dell"/>
    <hyperlink ref="A323" r:id="rId313" tooltip="Ссылка товара Статуэтка Кошка  (металлик) на сайте Smail Dell"/>
    <hyperlink ref="A324" r:id="rId314" tooltip="Ссылка товара Статуэтка Кот (белый глянец) на сайте Smail Dell"/>
    <hyperlink ref="A325" r:id="rId315" tooltip="Ссылка товара Статуэтка Кот (белый матовый) на сайте Smail Dell"/>
    <hyperlink ref="A326" r:id="rId316" tooltip="Ссылка товара Статуэтка Кот (черный глянец) на сайте Smail Dell"/>
    <hyperlink ref="A327" r:id="rId317" tooltip="Ссылка товара Статуэтка Кот (черный матовый) на сайте Smail Dell"/>
    <hyperlink ref="A328" r:id="rId318" tooltip="Ссылка товара Статуэтка Коты влюбленные № 1 (белый глянец) на сайте Smail Dell"/>
    <hyperlink ref="A329" r:id="rId319" tooltip="Ссылка товара Статуэтка Коты влюбленные № 1 (белый матовый) на сайте Smail Dell"/>
    <hyperlink ref="A330" r:id="rId320" tooltip="Ссылка товара Статуэтка Коты влюбленные № 1 (черный глянец) на сайте Smail Dell"/>
    <hyperlink ref="A331" r:id="rId321" tooltip="Ссылка товара Статуэтка Коты влюбленные № 1 (черный матовый) на сайте Smail Dell"/>
    <hyperlink ref="A332" r:id="rId322" tooltip="Ссылка товара Статуэтка Коты влюбленные № 2 (белый матовый) на сайте Smail Dell"/>
    <hyperlink ref="A333" r:id="rId323" tooltip="Ссылка товара Статуэтка Коты влюбленные № 2 (черный матовый) на сайте Smail Dell"/>
    <hyperlink ref="A334" r:id="rId324" tooltip="Ссылка товара Статуэтка Коты влюбленные №  5 (черный матовый) на сайте Smail Dell"/>
    <hyperlink ref="A336" r:id="rId325" tooltip="Ссылка товара Статуэтка &quot;Дракончик в яйце&quot; (светлая бронза) на сайте Smail Dell"/>
    <hyperlink ref="A337" r:id="rId326" tooltip="Ссылка товара Статуэтка Нежность (Материнская любовь) (светлая бронза) на сайте Smail Dell"/>
    <hyperlink ref="A338" r:id="rId327" tooltip="Ссылка товара Статуэтка Нежность (Материнская любовь) (белый глянец) на сайте Smail Dell"/>
    <hyperlink ref="A339" r:id="rId328" tooltip="Ссылка товара Статуэтка Нежность (Материнская любовь) (белый матовый) на сайте Smail Dell"/>
    <hyperlink ref="A340" r:id="rId329" tooltip="Ссылка товара Статуэтка Змея со слитком золота (светлая бронза) на сайте Smail Dell"/>
    <hyperlink ref="A341" r:id="rId330" tooltip="Ссылка товара Статуэтка Змея со слитком золота (черный матовый) на сайте Smail Dell"/>
    <hyperlink ref="A342" r:id="rId331" tooltip="Ссылка товара Статуэтка Змея со слитком золота (слоновая кость) на сайте Smail Dell"/>
    <hyperlink ref="A343" r:id="rId332" tooltip="Ссылка товара Статуэтка Змея со слитком золота (серебристый) на сайте Smail Dell"/>
    <hyperlink ref="A344" r:id="rId333" tooltip="Ссылка товара Статуэтка Змея со слитком золота (медный) на сайте Smail Dell"/>
    <hyperlink ref="A345" r:id="rId334" tooltip="Ссылка товара Статуэтка Змея с монетой (светлая бронза) на сайте Smail Dell"/>
    <hyperlink ref="A346" r:id="rId335" tooltip="Ссылка товара Статуэтка Змея с монетой (слоновая кость) на сайте Smail Dell"/>
    <hyperlink ref="A347" r:id="rId336" tooltip="Ссылка товара Статуэтка Змея с монетой (серебристый) на сайте Smail Dell"/>
    <hyperlink ref="A348" r:id="rId337" tooltip="Ссылка товара Статуэтка Змея с монетой (медный) на сайте Smail Dell"/>
    <hyperlink ref="A350" r:id="rId338" tooltip="Ссылка товара Статуэтка Девушка на подушках (светлая бронза) на сайте Smail Dell"/>
    <hyperlink ref="A351" r:id="rId339" tooltip="Ссылка товара Статуэтка Девушка на подушках (белый матовый) на сайте Smail Dell"/>
    <hyperlink ref="A352" r:id="rId340" tooltip="Ссылка товара Статуэтка Девушка &quot; Эммануэль&quot; (светлая бронза) на сайте Smail Dell"/>
    <hyperlink ref="A353" r:id="rId341" tooltip="Ссылка товара Статуэтка Девушка &quot; Эммануэль&quot; (белый глянец) на сайте Smail Dell"/>
    <hyperlink ref="A354" r:id="rId342" tooltip="Ссылка товара Статуэтка Девушка &quot; Скромность&quot; (светлая бронза) на сайте Smail Dell"/>
    <hyperlink ref="A355" r:id="rId343" tooltip="Ссылка товара Статуэтка Девушка &quot; Скромность&quot; (белый глянец) на сайте Smail Dell"/>
    <hyperlink ref="A356" r:id="rId344" tooltip="Ссылка товара Статуэтка Девушка &quot; Вероника &quot; (светлая бронза) на сайте Smail Dell"/>
    <hyperlink ref="A357" r:id="rId345" tooltip="Ссылка товара Статуэтка Девушка &quot; Вероника &quot; (белый глянец) на сайте Smail Dell"/>
    <hyperlink ref="A358" r:id="rId346" tooltip="Ссылка товара Статуэтка Сидящая девушка (Аленушка) (светлая бронза) на сайте Smail Dell"/>
    <hyperlink ref="A359" r:id="rId347" tooltip="Ссылка товара Статуэтка Сидящая девушка (Аленушка) (слоновая кость) на сайте Smail Dell"/>
    <hyperlink ref="A360" r:id="rId348" tooltip="Ссылка товара Статуэтка Девушка на коленях (светлая бронза) на сайте Smail Dell"/>
    <hyperlink ref="A361" r:id="rId349" tooltip="Ссылка товара Статуэтка Девушка на коленях (белый глянец) на сайте Smail Dell"/>
    <hyperlink ref="A362" r:id="rId350" tooltip="Ссылка товара Статуэтка Девушка на коленях (белый матовый) на сайте Smail Dell"/>
    <hyperlink ref="A363" r:id="rId351" tooltip="Ссылка товара Статуэтка Девушка на коленях (черный матовый) на сайте Smail Dell"/>
    <hyperlink ref="A364" r:id="rId352" tooltip="Ссылка товара Интерьерная статуэтка &quot;Голова африканки&quot; (светлая бронза) на сайте Smail Dell"/>
    <hyperlink ref="A365" r:id="rId353" tooltip="Ссылка товара Интерьерная статуэтка &quot;Девушка мулатка с кувшином&quot; (светлая бронза) на сайте Smail Dell"/>
    <hyperlink ref="A366" r:id="rId354" tooltip="Ссылка товара Интерьерная статуэтка &quot;Девушка мулатка с кувшином&quot; (слоновая кость) на сайте Smail Dell"/>
    <hyperlink ref="A367" r:id="rId355" tooltip="Ссылка товара Статуэтка &quot; Интердевочка&quot; (темная бронза) на сайте Smail Dell"/>
    <hyperlink ref="A369" r:id="rId356" tooltip="Ссылка товара Статуэтка Ганеша (светлая бронза) на сайте Smail Dell"/>
    <hyperlink ref="A370" r:id="rId357" tooltip="Ссылка товара Статуэтка Ганеша (металлик) на сайте Smail Dell"/>
    <hyperlink ref="A371" r:id="rId358" tooltip="Ссылка товара Статуэтка Ганеша большой (темная бронза) на сайте Smail Dell"/>
    <hyperlink ref="A372" r:id="rId359" tooltip="Ссылка товара Статуэтка Ганеша большой (металлик) на сайте Smail Dell"/>
    <hyperlink ref="A373" r:id="rId360" tooltip="Ссылка товара Статуэтка Ганеша большой (слоновая кость) на сайте Smail Dell"/>
    <hyperlink ref="A374" r:id="rId361" tooltip="Ссылка товара Статуэтка Ганеша большой (медный) на сайте Smail Dell"/>
    <hyperlink ref="A375" r:id="rId362" tooltip="Ссылка товара Статуэтка Будда в лотосе (светлая бронза) на сайте Smail Dell"/>
    <hyperlink ref="A376" r:id="rId363" tooltip="Ссылка товара Статуэтка Будда в лотосе (темная бронза) на сайте Smail Dell"/>
    <hyperlink ref="A377" r:id="rId364" tooltip="Ссылка товара Статуэтка Будда в лотосе (металлик) на сайте Smail Dell"/>
    <hyperlink ref="A378" r:id="rId365" tooltip="Ссылка товара Статуэтка Будда в лотосе (медный) на сайте Smail Dell"/>
    <hyperlink ref="A379" r:id="rId366" tooltip="Ссылка товара Статуэтка Будда (светлая бронза) на сайте Smail Dell"/>
    <hyperlink ref="A380" r:id="rId367" tooltip="Ссылка товара Статуэтка Будда (белый глянец) на сайте Smail Dell"/>
    <hyperlink ref="A381" r:id="rId368" tooltip="Ссылка товара Статуэтка Будда (черный матовый) на сайте Smail Dell"/>
    <hyperlink ref="A382" r:id="rId369" tooltip="Ссылка товара Статуэтка Будда (металлик) на сайте Smail Dell"/>
    <hyperlink ref="A383" r:id="rId370" tooltip="Ссылка товара Статуэтка Хотей со слитками золота (светлая бронза) на сайте Smail Dell"/>
    <hyperlink ref="A384" r:id="rId371" tooltip="Ссылка товара Статуэтка Хотей со слитками золота (белый глянец) на сайте Smail Dell"/>
    <hyperlink ref="A385" r:id="rId372" tooltip="Ссылка товара Статуэтки &quot;Собаки Фу пара &quot; Китайский лев (светлая бронза) на сайте Smail Dell"/>
    <hyperlink ref="A386" r:id="rId373" tooltip="Ссылка товара Статуэтки &quot;Собаки Фу пара &quot; Китайский лев (белый глянец) на сайте Smail Dell"/>
    <hyperlink ref="A387" r:id="rId374" tooltip="Ссылка товара Статуэтки &quot;Собаки Фу пара &quot; Китайский лев (серебристый) на сайте Smail Dell"/>
    <hyperlink ref="A388" r:id="rId375" tooltip="Ссылка товара Статуэтки &quot;Собаки Фу пара &quot; Китайский лев (медный) на сайте Smail Dell"/>
    <hyperlink ref="A389" r:id="rId376" tooltip="Ссылка товара Статуэтка Многоликий Будда большой (темная бронза) на сайте Smail Dell"/>
    <hyperlink ref="A390" r:id="rId377" tooltip="Ссылка товара Статуэтка Многоликий Будда большой (белый глянец) на сайте Smail Dell"/>
    <hyperlink ref="A391" r:id="rId378" tooltip="Ссылка товара Статуэтка Многоликий Будда большой (белый матовый) на сайте Smail Dell"/>
    <hyperlink ref="A392" r:id="rId379" tooltip="Ссылка товара Статуэтка Многоликий Будда большой (черный матовый) на сайте Smail Dell"/>
    <hyperlink ref="A393" r:id="rId380" tooltip="Ссылка товара Статуэтка Многоликий Будда большой (металлик) на сайте Smail Dell"/>
    <hyperlink ref="A394" r:id="rId381" tooltip="Ссылка товара Статуэтка Многоликий Будда большой (медный) на сайте Smail Dell"/>
    <hyperlink ref="A395" r:id="rId382" tooltip="Ссылка товара Статуэтка Денежная Жаба № 3 (черный глянец) на сайте Smail Dell"/>
    <hyperlink ref="A396" r:id="rId383" tooltip="Ссылка товара Статуэтка Денежная Жаба № 3 (красный) на сайте Smail Dell"/>
    <hyperlink ref="A397" r:id="rId384" tooltip="Ссылка товара Статуэтка Денежная Жаба № 3 (зеленый) на сайте Smail Dell"/>
    <hyperlink ref="A398" r:id="rId385" tooltip="Ссылка товара Статуэтка Денежная Жаба № 3 (синий) на сайте Smail Dell"/>
    <hyperlink ref="A399" r:id="rId386" tooltip="Ссылка товара Статуэтка Денежная Жаба № 4 (черный глянец) на сайте Smail Dell"/>
    <hyperlink ref="A400" r:id="rId387" tooltip="Ссылка товара Статуэтка Денежная Жаба № 4 (красный) на сайте Smail Dell"/>
    <hyperlink ref="A401" r:id="rId388" tooltip="Ссылка товара Статуэтка Денежная Жаба № 4 (синий) на сайте Smail Dell"/>
    <hyperlink ref="A403" r:id="rId389" tooltip="Ссылка товара Статуэтка Ангел на шаре (темная бронза) на сайте Smail Dell"/>
    <hyperlink ref="A404" r:id="rId390" tooltip="Ссылка товара Статуэтка Ангел на шаре (белый глянец) на сайте Smail Dell"/>
    <hyperlink ref="A405" r:id="rId391" tooltip="Ссылка товара Статуэтка Ангел на шаре (металлик) на сайте Smail Dell"/>
    <hyperlink ref="A406" r:id="rId392" tooltip="Ссылка товара Статуэтка Ангел на облаке (светлая бронза) на сайте Smail Dell"/>
    <hyperlink ref="A407" r:id="rId393" tooltip="Ссылка товара Статуэтка Ангел на облаке (белый глянец) на сайте Smail Dell"/>
    <hyperlink ref="A409" r:id="rId394" tooltip="Ссылка товара Статуэтка Тотем дух-покровитель индейца (светлая бронза) на сайте Smail Dell"/>
    <hyperlink ref="A410" r:id="rId395" tooltip="Ссылка товара Статуэтка Тотем дух-покровитель индейца (слоновая кость) на сайте Smail Dell"/>
    <hyperlink ref="A411" r:id="rId396" tooltip="Ссылка товара Интерьерная статуэтка &quot;Домовой с котом&quot; (светлая бронза) на сайте Smail Dell"/>
    <hyperlink ref="A412" r:id="rId397" tooltip="Ссылка товара Интерьерная статуэтка &quot;Домовой с котом&quot; (слоновая кость) на сайте Smail Dell"/>
    <hyperlink ref="A413" r:id="rId398" tooltip="Ссылка товара Интерьерная статуэтка &quot;Домовой с метлой&quot; (слоновая кость) на сайте Smail Dell"/>
    <hyperlink ref="A414" r:id="rId399" tooltip="Ссылка товара Статуэтка оберег Домовой с бочонком меда  (светлая бронза) на сайте Smail Dell"/>
    <hyperlink ref="A415" r:id="rId400" tooltip="Ссылка товара Статуэтка оберег Домовой с бочонком меда  (слоновая кость) на сайте Smail Dell"/>
    <hyperlink ref="A416" r:id="rId401" tooltip="Ссылка товара Интерьерная статуэтка &quot;Домовой с балалайкой&quot;  (светлая бронза) на сайте Smail Dell"/>
    <hyperlink ref="A417" r:id="rId402" tooltip="Ссылка товара Интерьерная статуэтка &quot;Домовой с балалайкой&quot;  (слоновая кость) на сайте Smail Dell"/>
    <hyperlink ref="A419" r:id="rId403" tooltip="Ссылка товара Сувенирная Тарелка Панно на подставке Спас на крови С-11 (без цветов) на сайте Smail Dell"/>
    <hyperlink ref="A420" r:id="rId404" tooltip="Ссылка товара Сувенирная Тарелка Панно на подставке Спас на крови С-44 (без цветов) на сайте Smail Dell"/>
    <hyperlink ref="A421" r:id="rId405" tooltip="Ссылка товара Сувенирная Тарелка Панно на подставке Спас на крови С-88 (без цветов) на сайте Smail Dell"/>
    <hyperlink ref="A422" r:id="rId406" tooltip="Ссылка товара Сувенирная Тарелка Панно на подставке Исаакиевский собор И-1 (без цветов) на сайте Smail Dell"/>
    <hyperlink ref="A423" r:id="rId407" tooltip="Ссылка товара Сувенирная Тарелка Панно на подставке Исаакиевский собор И-4 (без цветов) на сайте Smail Dell"/>
    <hyperlink ref="A424" r:id="rId408" tooltip="Ссылка товара Сувенирная Тарелка Панно на подставке Исаакиевский собор И-8 (без цветов) на сайте Smail Dell"/>
    <hyperlink ref="A425" r:id="rId409" tooltip="Ссылка товара Сувенирная Тарелка Панно на подставке Дворцовый мост М-1 (без цветов) на сайте Smail Dell"/>
    <hyperlink ref="A426" r:id="rId410" tooltip="Ссылка товара Сувенирная Тарелка Панно на подставке Дворцовый мост М-4 (без цветов) на сайте Smail Dell"/>
    <hyperlink ref="A427" r:id="rId411" tooltip="Ссылка товара Сувенирная Тарелка Панно на подставке Дворцовый мост М-8 (без цветов) на сайте Smail Dell"/>
    <hyperlink ref="A428" r:id="rId412" tooltip="Ссылка товара Сувенирная Тарелка Панно на подставке Исаакиевский собор И-11 (без цветов) на сайте Smail Dell"/>
    <hyperlink ref="A429" r:id="rId413" tooltip="Ссылка товара Сувенирная Тарелка Панно на подставке Исаакиевский собор И-44 (без цветов) на сайте Smail Dell"/>
    <hyperlink ref="A430" r:id="rId414" tooltip="Ссылка товара Сувенирная Тарелка Панно на подставке Исаакиевский собор И-88 (без цветов) на сайте Smail Dell"/>
    <hyperlink ref="A431" r:id="rId415" tooltip="Ссылка товара Сувенирная Тарелка Панно на подставке . Достопримечательности Санкт-Петербурга. Коллаж А-11 (без цветов) на сайте Smail Dell"/>
    <hyperlink ref="A432" r:id="rId416" tooltip="Ссылка товара Сувенирная Тарелка Панно на подставке . Достопримечательности Санкт-Петербурга. Коллаж А-44 (без цветов) на сайте Smail Dell"/>
    <hyperlink ref="A433" r:id="rId417" tooltip="Ссылка товара Сувенирная Тарелка Панно на подставке Достопримечательности Санкт-Петербурга. Коллаж А-88 (без цветов) на сайте Smail Dell"/>
    <hyperlink ref="A434" r:id="rId418" tooltip="Ссылка товара Сувенирная Тарелка Панно на подставке .Достопримечательности Санкт-Петербурга. Коллаж М-11 (без цветов) на сайте Smail Dell"/>
    <hyperlink ref="A435" r:id="rId419" tooltip="Ссылка товара Сувенирная Тарелка Панно на подставке . Достопримечательности Санкт-Петербурга. Коллаж М - 44а (без цветов) на сайте Smail Dell"/>
    <hyperlink ref="A436" r:id="rId420" tooltip="Ссылка товара Сувенирная Тарелка Панно на подставке Достопримечательности Санкт-Петербурга. Коллаж М-88 (без цветов) на сайте Smail Dell"/>
    <hyperlink ref="A437" r:id="rId421" tooltip="Ссылка товара Сувенирная Тарелка Панно на подставке Спас на крови малая С-11 (без цветов) на сайте Smail Dell"/>
    <hyperlink ref="A438" r:id="rId422" tooltip="Ссылка товара Сувенирная Тарелка Панно на подставке Спас на крови  малая С-44 (без цветов) на сайте Smail Dell"/>
    <hyperlink ref="A439" r:id="rId423" tooltip="Ссылка товара Сувенирная Тарелка Панно на подставке Спас на крови малая С-88 (без цветов) на сайте Smail Dell"/>
    <hyperlink ref="A440" r:id="rId424" tooltip="Ссылка товара Сувенирная Тарелка Панно на подставке Спас на крови малая С-4 (без цветов) на сайте Smail Dell"/>
    <hyperlink ref="A441" r:id="rId425" tooltip="Ссылка товара Сувенирная Тарелка Панно на подставке Спас на крови малая С-8 (без цветов) на сайте Smail Dell"/>
    <hyperlink ref="A442" r:id="rId426" tooltip="Ссылка товара Сувенирная Тарелка Панно на подставке Исаакиевский собор малая И-1 (без цветов) на сайте Smail Dell"/>
    <hyperlink ref="A443" r:id="rId427" tooltip="Ссылка товара Сувенирная Тарелка Панно на подставке Исаакиевский собор малая И-4 (без цветов) на сайте Smail Dell"/>
    <hyperlink ref="A444" r:id="rId428" tooltip="Ссылка товара Сувенирная Тарелка Панно на подставке Исаакиевский собор малая И-8 (без цветов) на сайте Smail Dell"/>
    <hyperlink ref="A445" r:id="rId429" tooltip="Ссылка товара Сувенирная Тарелка Панно на подставке &quot;Спас на крови и Грифоны малая И-11 (без цветов) на сайте Smail Dell"/>
    <hyperlink ref="A446" r:id="rId430" tooltip="Ссылка товара  Сувенирная Тарелка Панно на подставке &quot;Спас на крови и Грифоны&quot; малая И-44 (без цветов) на сайте Smail Dell"/>
    <hyperlink ref="A447" r:id="rId431" tooltip="Ссылка товара Сувенирная Тарелка Панно на подставке &quot;Спас на крови и Грифоны&quot; малая И-88 (без цветов) на сайте Smail Dell"/>
    <hyperlink ref="A448" r:id="rId432" tooltip="Ссылка товара Сувенирная Тарелка Панно на подставке Дворцовый мост малая М-1 (без цветов) на сайте Smail Dell"/>
    <hyperlink ref="A449" r:id="rId433" tooltip="Ссылка товара Сувенирная Тарелка Панно на подставке Дворцовый мост малая М-4 (без цветов) на сайте Smail Dell"/>
    <hyperlink ref="A450" r:id="rId434" tooltip="Ссылка товара Сувенирная Тарелка Панно на подставке Достопримечательности Санкт-Петербурга. Коллаж малая М-11 (без цветов) на сайте Smail Dell"/>
    <hyperlink ref="A451" r:id="rId435" tooltip="Ссылка товара Сувенирная Тарелка Панно на подставке Достопримечательности Санкт-Петербурга. Коллаж малая  М-44 (без цветов) на сайте Smail Dell"/>
    <hyperlink ref="A452" r:id="rId436" tooltip="Ссылка товара Сувенирная Тарелка Панно на подставке Медный всадник малая В-1 (без цветов) на сайте Smail Dell"/>
    <hyperlink ref="A453" r:id="rId437" tooltip="Ссылка товара Сувенирная Тарелка Панно на подставке Медный всадник малая В-4 (без цветов) на сайте Smail Dell"/>
    <hyperlink ref="A454" r:id="rId438" tooltip="Ссылка товара Сувенирная Тарелка Панно на подставке Медный всадник малая В-8 (без цветов) на сайте Smail Dell"/>
    <hyperlink ref="A456" r:id="rId439" tooltip="Ссылка товара  Открывающаяся пепельница Череп в шапке (без цветов) на сайте Smail Dell"/>
    <hyperlink ref="A457" r:id="rId440" tooltip="Ссылка товара Открывающаяся пепельница Череп Одноглазого Пирата большой (без цветов) на сайте Smail Dell"/>
    <hyperlink ref="A458" r:id="rId441" tooltip="Ссылка товара Открывающаяся Пепельница Череп с кистями (без цветов) на сайте Smail Dell"/>
    <hyperlink ref="A459" r:id="rId442" tooltip="Ссылка товара Открывающаяся пепельница Череп Пирата  (без цветов) на сайте Smail Dell"/>
    <hyperlink ref="A460" r:id="rId443" tooltip="Ссылка товара Открывающаяся Пепельница Череп в бандана (без цветов) на сайте Smail Dell"/>
    <hyperlink ref="A461" r:id="rId444" tooltip="Ссылка товара Открывающаяся Пепельница Череп Бедный Йорик средний (без цветов) на сайте Smail Dell"/>
    <hyperlink ref="A462" r:id="rId445" tooltip="Ссылка товара Открывающаяся Пепельница Череп Бедный Йорик малый (без цветов) на сайте Smail Dell"/>
    <hyperlink ref="A463" r:id="rId446" tooltip="Ссылка товара Открывающаяся Пепельница Череп Бедный Йорик большой (без цветов) на сайте Smail Dell"/>
    <hyperlink ref="A464" r:id="rId447" tooltip="Ссылка товара Пепельница Пентаграмма  (без цветов) на сайте Smail Dell"/>
    <hyperlink ref="A465" r:id="rId448" tooltip="Ссылка товара Пепельница с черепами и костями (без цветов) на сайте Smail Dell"/>
    <hyperlink ref="A466" r:id="rId449" tooltip="Ссылка товара Пепельница с черепами и костями Огонь (без цветов) на сайте Smail Dell"/>
    <hyperlink ref="A468" r:id="rId450" tooltip="Ссылка товара Статуэтка Кошка Соня № 1 (без цветов) на сайте Smail Dell"/>
    <hyperlink ref="A469" r:id="rId451" tooltip="Ссылка товара  Статуэтка Кошка Соня № 2 (без цветов) на сайте Smail Dell"/>
    <hyperlink ref="A470" r:id="rId452" tooltip="Ссылка товара Статуэтка Кошка Соня № 3 (без цветов) на сайте Smail Dell"/>
    <hyperlink ref="A471" r:id="rId453" tooltip="Ссылка товара Статуэтка  Кошка Соня № 4 (без цветов) на сайте Smail Dell"/>
    <hyperlink ref="A472" r:id="rId454" tooltip="Ссылка товара Статуэтка  Кошка Соня № 6 (без цветов) на сайте Smail Dell"/>
    <hyperlink ref="A473" r:id="rId455" tooltip="Ссылка товара Статуэтка Кошка Соня   № 7 (без цветов) на сайте Smail Dell"/>
    <hyperlink ref="A474" r:id="rId456" tooltip="Ссылка товара Статуэтка Кошка Соня № 8 (без цветов) на сайте Smail Dell"/>
    <hyperlink ref="A475" r:id="rId457" tooltip="Ссылка товара Статуэтка Кот Сеня № 1 (без цветов) на сайте Smail Dell"/>
    <hyperlink ref="A476" r:id="rId458" tooltip="Ссылка товара Статуэтка  Кот Сеня № 2 (без цветов) на сайте Smail Dell"/>
    <hyperlink ref="A477" r:id="rId459" tooltip="Ссылка товара Статуэтка  Кот Сеня № 3 (без цветов) на сайте Smail Dell"/>
    <hyperlink ref="A478" r:id="rId460" tooltip="Ссылка товара Статуэтка  Кот Сеня  № 4 (без цветов) на сайте Smail Dell"/>
    <hyperlink ref="A479" r:id="rId461" tooltip="Ссылка товара Статуэтка Кот Сеня № 6 (без цветов) на сайте Smail Dell"/>
    <hyperlink ref="A480" r:id="rId462" tooltip="Ссылка товара Статуэтка  Кот Сеня № 7 (без цветов) на сайте Smail Dell"/>
    <hyperlink ref="A481" r:id="rId463" tooltip="Ссылка товара Статуэтка  Кот Сеня   № 8 (без цветов) на сайте Smail Dell"/>
    <hyperlink ref="A482" r:id="rId464" tooltip="Ссылка товара Статуэтка Кот Нырок № 8 (без цветов) на сайте Smail Dell"/>
    <hyperlink ref="A483" r:id="rId465" tooltip="Ссылка товара Статуэтка Кот Нырок № 1 (без цветов) на сайте Smail Dell"/>
    <hyperlink ref="A484" r:id="rId466" tooltip="Ссылка товара Статуэтка Кот Нырок № 2 (без цветов) на сайте Smail Dell"/>
    <hyperlink ref="A485" r:id="rId467" tooltip="Ссылка товара Статуэтка Кот Нырок № 4 (без цветов) на сайте Smail Dell"/>
    <hyperlink ref="A486" r:id="rId468" tooltip="Ссылка товара Статуэтка Кот Нырок № 3 (без цветов) на сайте Smail Dell"/>
    <hyperlink ref="A487" r:id="rId469" tooltip="Ссылка товара Статуэтка Кот Нырок № 7 (без цветов) на сайте Smail Dell"/>
    <hyperlink ref="A488" r:id="rId470" tooltip="Ссылка товара Статуэтка кот Шалун № 1 (без цветов) на сайте Smail Dell"/>
    <hyperlink ref="A489" r:id="rId471" tooltip="Ссылка товара Статуэтка кот Шалун № 2 (без цветов) на сайте Smail Dell"/>
    <hyperlink ref="A490" r:id="rId472" tooltip="Ссылка товара Статуэтка  Кот Шалун № 3 (без цветов) на сайте Smail Dell"/>
    <hyperlink ref="A491" r:id="rId473" tooltip="Ссылка товара  Статуэтка  Кот Шалун № 4 (без цветов) на сайте Smail Dell"/>
    <hyperlink ref="A492" r:id="rId474" tooltip="Ссылка товара Статуэтка  Кот Шалун № 7 (без цветов) на сайте Smail Dell"/>
    <hyperlink ref="A493" r:id="rId475" tooltip="Ссылка товара Статуэтка Кот Шалун № 6 (без цветов) на сайте Smail Dell"/>
    <hyperlink ref="A494" r:id="rId476" tooltip="Ссылка товара Статуэтка Кот Шалун № 8 (без цветов) на сайте Smail Dell"/>
    <hyperlink ref="A495" r:id="rId477" tooltip="Ссылка товара Статуэтка Влюбленные голуби № 1 (без цветов) на сайте Smail Dell"/>
    <hyperlink ref="A496" r:id="rId478" tooltip="Ссылка товара Статуэтка копилка кот Лелик № 6 (без цветов) на сайте Smail Dell"/>
    <hyperlink ref="A497" r:id="rId479" tooltip="Ссылка товара Статуэтка копилка  кот Лёлик № 7 (без цветов) на сайте Smail Dell"/>
    <hyperlink ref="A498" r:id="rId480" tooltip="Ссылка товара Статуэтка копилка  кот Лёлик  № 1 (без цветов) на сайте Smail Dell"/>
    <hyperlink ref="A499" r:id="rId481" tooltip="Ссылка товара Статуэтка копилка кот Лёлик  № 2 (без цветов) на сайте Smail Dell"/>
    <hyperlink ref="A500" r:id="rId482" tooltip="Ссылка товара Статуэтка копилка кот Лёлик № 3 (без цветов) на сайте Smail Dell"/>
    <hyperlink ref="A501" r:id="rId483" tooltip="Ссылка товара Статуэтка копилка кот Лёлик  № 4 (без цветов) на сайте Smail Dell"/>
    <hyperlink ref="A502" r:id="rId484" tooltip="Ссылка товара Статуэтка копилка кот Перс № 1 (без цветов) на сайте Smail Dell"/>
    <hyperlink ref="A503" r:id="rId485" tooltip="Ссылка товара Статуэтка копилка кот Перс № 2 (без цветов) на сайте Smail Dell"/>
    <hyperlink ref="A504" r:id="rId486" tooltip="Ссылка товара Статуэтка копилка кот Перс № 3 (без цветов) на сайте Smail Dell"/>
    <hyperlink ref="A505" r:id="rId487" tooltip="Ссылка товара Статуэтка копилка кот Перс № 4 (без цветов) на сайте Smail Dell"/>
    <hyperlink ref="A506" r:id="rId488" tooltip="Ссылка товара Статуэтка копилка кот Перс № 6 (без цветов) на сайте Smail Dell"/>
    <hyperlink ref="A507" r:id="rId489" tooltip="Ссылка товара Статуэтка копилка кот Перс № 7 (без цветов) на сайте Smail Dell"/>
    <hyperlink ref="A508" r:id="rId490" tooltip="Ссылка товара Статуэтка копилка кот Перс № 8 (без цветов) на сайте Smail Dell"/>
    <hyperlink ref="A509" r:id="rId491" tooltip="Ссылка товара Статуэтка копилка кот Тимоша № 1 (без цветов) на сайте Smail Dell"/>
    <hyperlink ref="A510" r:id="rId492" tooltip="Ссылка товара Статуэтка копилка кот Тимоша № 2 (без цветов) на сайте Smail Dell"/>
    <hyperlink ref="A511" r:id="rId493" tooltip="Ссылка товара Статуэтка  копилка кот Тимоша № 3 (без цветов) на сайте Smail Dell"/>
    <hyperlink ref="A512" r:id="rId494" tooltip="Ссылка товара Статуэтка копилка кто Тимоша № 4 (без цветов) на сайте Smail Dell"/>
    <hyperlink ref="A513" r:id="rId495" tooltip="Ссылка товара Статуэтка копилка кот Тимоша № 8 (без цветов) на сайте Smail Dell"/>
    <hyperlink ref="A514" r:id="rId496" tooltip="Ссылка товара Статуэтки Кот и кошка  &quot;Кит и Кэт&quot; № 2 (без цветов) на сайте Smail Dell"/>
    <hyperlink ref="A515" r:id="rId497" tooltip="Ссылка товара Статуэтка Кот и кошка &quot; Кит и Кэт&quot; № 3 (без цветов) на сайте Smail Dell"/>
    <hyperlink ref="A516" r:id="rId498" tooltip="Ссылка товара Статуэтка Кот и кошка &quot; Кит и Кэт&quot; № 4 (без цветов) на сайте Smail Dell"/>
    <hyperlink ref="A517" r:id="rId499" tooltip="Ссылка товара Статуэтки Кот и кошка  &quot;Кит и Кэт&quot; № 1 (без цветов) на сайте Smail Dell"/>
    <hyperlink ref="A518" r:id="rId500" tooltip="Ссылка товара Статуэтки Кот и Кошка  Кит и Кэт № 7 (без цветов) на сайте Smail Dell"/>
    <hyperlink ref="A519" r:id="rId501" tooltip="Ссылка товара Статуэтки Кот и Кошка  Кит и Кэт № 6 (без цветов) на сайте Smail Dell"/>
    <hyperlink ref="A520" r:id="rId502" tooltip="Ссылка товара Статуэтки Кот и Кошка  Кит и Кэт № 8 (без цветов) на сайте Smail Dell"/>
    <hyperlink ref="A521" r:id="rId503" tooltip="Ссылка товара Статуэтка копилка Котенок Гафф № 4 (без цветов) на сайте Smail Dell"/>
    <hyperlink ref="A522" r:id="rId504" tooltip="Ссылка товара Статуэтка копилка Котенок Гафф № 6 (без цветов) на сайте Smail Dell"/>
    <hyperlink ref="A523" r:id="rId505" tooltip="Ссылка товара Статуэтка  Копилка котенок &quot;Гафф&quot; № 1 (без цветов) на сайте Smail Dell"/>
    <hyperlink ref="A524" r:id="rId506" tooltip="Ссылка товара Статуэтка  копилка котенок &quot;Гафф&quot; № 2 (без цветов) на сайте Smail Dell"/>
    <hyperlink ref="A525" r:id="rId507" tooltip="Ссылка товара Статуэтка  Копилка котенок &quot;Гафф&quot; № 3 (без цветов) на сайте Smail Dell"/>
    <hyperlink ref="A526" r:id="rId508" tooltip="Ссылка товара Статуэтка  Копилка котенок &quot;Гафф&quot; № 7 (без цветов) на сайте Smail Dell"/>
    <hyperlink ref="A527" r:id="rId509" tooltip="Ссылка товара Статуэтка - Копилка котенок Гафф № 8 (без цветов) на сайте Smail Dell"/>
    <hyperlink ref="A528" r:id="rId510" tooltip="Ссылка товара Статуэтка  Копилка кот Филя № 1 (без цветов) на сайте Smail Dell"/>
    <hyperlink ref="A529" r:id="rId511" tooltip="Ссылка товара Статуэтка  копилка кот Филя № 2 (без цветов) на сайте Smail Dell"/>
    <hyperlink ref="A530" r:id="rId512" tooltip="Ссылка товара Статуэтка  копилка кот Филя № 3 (без цветов) на сайте Smail Dell"/>
    <hyperlink ref="A531" r:id="rId513" tooltip="Ссылка товара Статуэтка  копилка кот Филя № 4 (без цветов) на сайте Smail Dell"/>
    <hyperlink ref="A532" r:id="rId514" tooltip="Ссылка товара Статуэтка  копилка кот Филя № 5 (без цветов) на сайте Smail Dell"/>
    <hyperlink ref="A533" r:id="rId515" tooltip="Ссылка товара Статуэтка  копилка кот Филя № 8 (без цветов) на сайте Smail Dell"/>
    <hyperlink ref="A534" r:id="rId516" tooltip="Ссылка товара Статуэтка  копилка кот Мурлыка № 1 (без цветов) на сайте Smail Dell"/>
    <hyperlink ref="A535" r:id="rId517" tooltip="Ссылка товара Статуэтка  копилка кот Мурлыка № 2 (без цветов) на сайте Smail Dell"/>
    <hyperlink ref="A536" r:id="rId518" tooltip="Ссылка товара Статуэтка копилка кот Мурлыка № 3 (без цветов) на сайте Smail Dell"/>
    <hyperlink ref="A537" r:id="rId519" tooltip="Ссылка товара Статуэтка копилка кот Мурлыка № 8 (без цветов) на сайте Smail Dell"/>
    <hyperlink ref="A538" r:id="rId520" tooltip="Ссылка товара Статуэтка копилка Кот Мурлыка № 4 (без цветов) на сайте Smail Dell"/>
    <hyperlink ref="A539" r:id="rId521" tooltip="Ссылка товара Статуэтка Влюбленные коты № 1 (без цветов) на сайте Smail Dell"/>
    <hyperlink ref="A540" r:id="rId522" tooltip="Ссылка товара Статуэтка Влюбленные коты № 2 (без цветов) на сайте Smail Dell"/>
    <hyperlink ref="A541" r:id="rId523" tooltip="Ссылка товара Статуэтка Влюбленные коты № 3 (без цветов) на сайте Smail Dell"/>
    <hyperlink ref="A542" r:id="rId524" tooltip="Ссылка товара Статуэтка Влюбленные коты № 4 (без цветов) на сайте Smail Dell"/>
    <hyperlink ref="A543" r:id="rId525" tooltip="Ссылка товара Статуэтка Влюбленные коты № 6 (без цветов) на сайте Smail Dell"/>
    <hyperlink ref="A544" r:id="rId526" tooltip="Ссылка товара Статуэтка Влюбленные коты № 7 (без цветов) на сайте Smail Dell"/>
    <hyperlink ref="A545" r:id="rId527" tooltip="Ссылка товара Статуэтка Влюбленные коты № 8 (без цветов) на сайте Smail Dell"/>
    <hyperlink ref="A546" r:id="rId528" tooltip="Ссылка товара Статуэтка  копилка кот Кошарик № 2 (без цветов) на сайте Smail Dell"/>
    <hyperlink ref="A547" r:id="rId529" tooltip="Ссылка товара Статуэтка копилка кот Кошарик № 1 (без цветов) на сайте Smail Dell"/>
    <hyperlink ref="A548" r:id="rId530" tooltip="Ссылка товара Статуэтка копилка кот Кошарик № 3 (без цветов) на сайте Smail Dell"/>
    <hyperlink ref="A549" r:id="rId531" tooltip="Ссылка товара Статуэтка  копилка кот Кошарик № 4 (без цветов) на сайте Smail Dell"/>
    <hyperlink ref="A550" r:id="rId532" tooltip="Ссылка товара Статуэтка копилка кот Кошарик № 8 (без цветов) на сайте Smail Dell"/>
    <hyperlink ref="A551" r:id="rId533" tooltip="Ссылка товара Статуэтка  копилка кот Васёк № 8 (без цветов) на сайте Smail Dell"/>
    <hyperlink ref="A552" r:id="rId534" tooltip="Ссылка товара Статуэтка  копилка Лисичка № 8 (без цветов) на сайте Smail Dell"/>
    <hyperlink ref="A553" r:id="rId535" tooltip="Ссылка товара Статуэтка  копилка  Дельфин № 9 (без цветов) на сайте Smail Dell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4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20" customWidth="1"/>
  </cols>
  <sheetData>
    <row r="1" ht="50" customHeight="1" spans="1:2" x14ac:dyDescent="0.25">
      <c r="A1" s="12" t="s">
        <v>890</v>
      </c>
      <c r="B1" s="12"/>
    </row>
    <row r="2" spans="1:2" s="4" customFormat="1" x14ac:dyDescent="0.25">
      <c r="A2" s="6" t="s">
        <v>891</v>
      </c>
      <c r="B2" s="6" t="s">
        <v>4</v>
      </c>
    </row>
    <row r="3" spans="1:2" x14ac:dyDescent="0.25">
      <c r="A3" s="13" t="s">
        <v>7</v>
      </c>
      <c r="B3" s="13"/>
    </row>
    <row r="4" spans="1:2" x14ac:dyDescent="0.25">
      <c r="A4" s="14" t="s">
        <v>892</v>
      </c>
      <c r="B4" s="10" t="s">
        <v>18</v>
      </c>
    </row>
    <row r="5" spans="1:2" x14ac:dyDescent="0.25">
      <c r="A5" s="14" t="s">
        <v>893</v>
      </c>
      <c r="B5" s="10" t="s">
        <v>26</v>
      </c>
    </row>
    <row r="6" spans="1:2" x14ac:dyDescent="0.25">
      <c r="A6" s="14" t="s">
        <v>894</v>
      </c>
      <c r="B6" s="10" t="s">
        <v>42</v>
      </c>
    </row>
    <row r="7" spans="1:2" x14ac:dyDescent="0.25">
      <c r="A7" s="14" t="s">
        <v>895</v>
      </c>
      <c r="B7" s="10" t="s">
        <v>10</v>
      </c>
    </row>
    <row r="8" spans="1:2" x14ac:dyDescent="0.25">
      <c r="A8" s="14" t="s">
        <v>896</v>
      </c>
      <c r="B8" s="10" t="s">
        <v>29</v>
      </c>
    </row>
    <row r="9" spans="1:2" x14ac:dyDescent="0.25">
      <c r="A9" s="14" t="s">
        <v>897</v>
      </c>
      <c r="B9" s="10" t="s">
        <v>31</v>
      </c>
    </row>
    <row r="10" spans="1:2" x14ac:dyDescent="0.25">
      <c r="A10" s="14" t="s">
        <v>898</v>
      </c>
      <c r="B10" s="10" t="s">
        <v>33</v>
      </c>
    </row>
    <row r="11" spans="1:2" x14ac:dyDescent="0.25">
      <c r="A11" s="14" t="s">
        <v>899</v>
      </c>
      <c r="B11" s="10" t="s">
        <v>14</v>
      </c>
    </row>
    <row r="12" spans="1:2" x14ac:dyDescent="0.25">
      <c r="A12" s="13" t="s">
        <v>43</v>
      </c>
      <c r="B12" s="13"/>
    </row>
    <row r="13" spans="1:2" x14ac:dyDescent="0.25">
      <c r="A13" s="14" t="s">
        <v>900</v>
      </c>
      <c r="B13" s="10" t="s">
        <v>18</v>
      </c>
    </row>
    <row r="14" spans="1:2" x14ac:dyDescent="0.25">
      <c r="A14" s="14" t="s">
        <v>901</v>
      </c>
      <c r="B14" s="10" t="s">
        <v>57</v>
      </c>
    </row>
    <row r="15" spans="1:2" x14ac:dyDescent="0.25">
      <c r="A15" s="14" t="s">
        <v>902</v>
      </c>
      <c r="B15" s="10" t="s">
        <v>48</v>
      </c>
    </row>
    <row r="16" spans="1:2" x14ac:dyDescent="0.25">
      <c r="A16" s="14" t="s">
        <v>903</v>
      </c>
      <c r="B16" s="10" t="s">
        <v>50</v>
      </c>
    </row>
    <row r="17" spans="1:2" x14ac:dyDescent="0.25">
      <c r="A17" s="14" t="s">
        <v>904</v>
      </c>
      <c r="B17" s="10" t="s">
        <v>42</v>
      </c>
    </row>
    <row r="18" spans="1:2" x14ac:dyDescent="0.25">
      <c r="A18" s="14" t="s">
        <v>905</v>
      </c>
      <c r="B18" s="10" t="s">
        <v>52</v>
      </c>
    </row>
    <row r="19" spans="1:2" x14ac:dyDescent="0.25">
      <c r="A19" s="14" t="s">
        <v>906</v>
      </c>
      <c r="B19" s="10" t="s">
        <v>128</v>
      </c>
    </row>
    <row r="20" spans="1:2" x14ac:dyDescent="0.25">
      <c r="A20" s="13" t="s">
        <v>239</v>
      </c>
      <c r="B20" s="13"/>
    </row>
    <row r="21" spans="1:2" x14ac:dyDescent="0.25">
      <c r="A21" s="14" t="s">
        <v>907</v>
      </c>
      <c r="B21" s="10" t="s">
        <v>18</v>
      </c>
    </row>
    <row r="22" spans="1:2" x14ac:dyDescent="0.25">
      <c r="A22" s="14" t="s">
        <v>908</v>
      </c>
      <c r="B22" s="10" t="s">
        <v>48</v>
      </c>
    </row>
    <row r="23" spans="1:2" x14ac:dyDescent="0.25">
      <c r="A23" s="14" t="s">
        <v>909</v>
      </c>
      <c r="B23" s="10" t="s">
        <v>52</v>
      </c>
    </row>
    <row r="24" spans="1:2" x14ac:dyDescent="0.25">
      <c r="A24" s="14" t="s">
        <v>910</v>
      </c>
      <c r="B24" s="10" t="s">
        <v>10</v>
      </c>
    </row>
    <row r="25" spans="1:2" x14ac:dyDescent="0.25">
      <c r="A25" s="14" t="s">
        <v>911</v>
      </c>
      <c r="B25" s="10" t="s">
        <v>282</v>
      </c>
    </row>
    <row r="26" spans="1:2" x14ac:dyDescent="0.25">
      <c r="A26" s="14" t="s">
        <v>912</v>
      </c>
      <c r="B26" s="10" t="s">
        <v>29</v>
      </c>
    </row>
    <row r="27" spans="1:2" x14ac:dyDescent="0.25">
      <c r="A27" s="13" t="s">
        <v>297</v>
      </c>
      <c r="B27" s="13"/>
    </row>
    <row r="28" spans="1:2" x14ac:dyDescent="0.25">
      <c r="A28" s="14" t="s">
        <v>913</v>
      </c>
      <c r="B28" s="10" t="s">
        <v>18</v>
      </c>
    </row>
    <row r="29" spans="1:2" x14ac:dyDescent="0.25">
      <c r="A29" s="14" t="s">
        <v>914</v>
      </c>
      <c r="B29" s="10" t="s">
        <v>48</v>
      </c>
    </row>
    <row r="30" spans="1:2" x14ac:dyDescent="0.25">
      <c r="A30" s="14" t="s">
        <v>915</v>
      </c>
      <c r="B30" s="10" t="s">
        <v>50</v>
      </c>
    </row>
    <row r="31" spans="1:2" x14ac:dyDescent="0.25">
      <c r="A31" s="14" t="s">
        <v>916</v>
      </c>
      <c r="B31" s="10" t="s">
        <v>42</v>
      </c>
    </row>
    <row r="32" spans="1:2" x14ac:dyDescent="0.25">
      <c r="A32" s="14" t="s">
        <v>917</v>
      </c>
      <c r="B32" s="10" t="s">
        <v>52</v>
      </c>
    </row>
    <row r="33" spans="1:2" x14ac:dyDescent="0.25">
      <c r="A33" s="14" t="s">
        <v>918</v>
      </c>
      <c r="B33" s="10" t="s">
        <v>10</v>
      </c>
    </row>
    <row r="34" spans="1:2" x14ac:dyDescent="0.25">
      <c r="A34" s="14" t="s">
        <v>919</v>
      </c>
      <c r="B34" s="10" t="s">
        <v>33</v>
      </c>
    </row>
    <row r="35" spans="1:2" x14ac:dyDescent="0.25">
      <c r="A35" s="14" t="s">
        <v>920</v>
      </c>
      <c r="B35" s="10" t="s">
        <v>14</v>
      </c>
    </row>
    <row r="36" spans="1:2" x14ac:dyDescent="0.25">
      <c r="A36" s="13" t="s">
        <v>318</v>
      </c>
      <c r="B36" s="13"/>
    </row>
    <row r="37" spans="1:2" x14ac:dyDescent="0.25">
      <c r="A37" s="14" t="s">
        <v>921</v>
      </c>
      <c r="B37" s="10" t="s">
        <v>18</v>
      </c>
    </row>
    <row r="38" spans="1:2" x14ac:dyDescent="0.25">
      <c r="A38" s="14" t="s">
        <v>922</v>
      </c>
      <c r="B38" s="10" t="s">
        <v>57</v>
      </c>
    </row>
    <row r="39" spans="1:2" x14ac:dyDescent="0.25">
      <c r="A39" s="14" t="s">
        <v>923</v>
      </c>
      <c r="B39" s="10" t="s">
        <v>48</v>
      </c>
    </row>
    <row r="40" spans="1:2" x14ac:dyDescent="0.25">
      <c r="A40" s="14" t="s">
        <v>924</v>
      </c>
      <c r="B40" s="10" t="s">
        <v>50</v>
      </c>
    </row>
    <row r="41" spans="1:2" x14ac:dyDescent="0.25">
      <c r="A41" s="14" t="s">
        <v>925</v>
      </c>
      <c r="B41" s="10" t="s">
        <v>42</v>
      </c>
    </row>
    <row r="42" spans="1:2" x14ac:dyDescent="0.25">
      <c r="A42" s="14" t="s">
        <v>926</v>
      </c>
      <c r="B42" s="10" t="s">
        <v>52</v>
      </c>
    </row>
    <row r="43" spans="1:2" x14ac:dyDescent="0.25">
      <c r="A43" s="14" t="s">
        <v>927</v>
      </c>
      <c r="B43" s="10" t="s">
        <v>10</v>
      </c>
    </row>
    <row r="44" spans="1:2" x14ac:dyDescent="0.25">
      <c r="A44" s="14" t="s">
        <v>928</v>
      </c>
      <c r="B44" s="10" t="s">
        <v>128</v>
      </c>
    </row>
    <row r="45" spans="1:2" x14ac:dyDescent="0.25">
      <c r="A45" s="14" t="s">
        <v>929</v>
      </c>
      <c r="B45" s="10" t="s">
        <v>282</v>
      </c>
    </row>
    <row r="46" spans="1:2" x14ac:dyDescent="0.25">
      <c r="A46" s="14" t="s">
        <v>930</v>
      </c>
      <c r="B46" s="10" t="s">
        <v>33</v>
      </c>
    </row>
    <row r="47" spans="1:2" x14ac:dyDescent="0.25">
      <c r="A47" s="14" t="s">
        <v>931</v>
      </c>
      <c r="B47" s="10" t="s">
        <v>14</v>
      </c>
    </row>
    <row r="48" spans="1:2" x14ac:dyDescent="0.25">
      <c r="A48" s="13" t="s">
        <v>385</v>
      </c>
      <c r="B48" s="13"/>
    </row>
    <row r="49" spans="1:2" x14ac:dyDescent="0.25">
      <c r="A49" s="14" t="s">
        <v>932</v>
      </c>
      <c r="B49" s="10" t="s">
        <v>18</v>
      </c>
    </row>
    <row r="50" spans="1:2" x14ac:dyDescent="0.25">
      <c r="A50" s="14" t="s">
        <v>933</v>
      </c>
      <c r="B50" s="10" t="s">
        <v>57</v>
      </c>
    </row>
    <row r="51" spans="1:2" x14ac:dyDescent="0.25">
      <c r="A51" s="14" t="s">
        <v>934</v>
      </c>
      <c r="B51" s="10" t="s">
        <v>48</v>
      </c>
    </row>
    <row r="52" spans="1:2" x14ac:dyDescent="0.25">
      <c r="A52" s="14" t="s">
        <v>935</v>
      </c>
      <c r="B52" s="10" t="s">
        <v>50</v>
      </c>
    </row>
    <row r="53" spans="1:2" x14ac:dyDescent="0.25">
      <c r="A53" s="14" t="s">
        <v>936</v>
      </c>
      <c r="B53" s="10" t="s">
        <v>52</v>
      </c>
    </row>
    <row r="54" spans="1:2" x14ac:dyDescent="0.25">
      <c r="A54" s="13" t="s">
        <v>404</v>
      </c>
      <c r="B54" s="13"/>
    </row>
    <row r="55" spans="1:2" x14ac:dyDescent="0.25">
      <c r="A55" s="14" t="s">
        <v>937</v>
      </c>
      <c r="B55" s="10" t="s">
        <v>18</v>
      </c>
    </row>
    <row r="56" spans="1:2" x14ac:dyDescent="0.25">
      <c r="A56" s="14" t="s">
        <v>938</v>
      </c>
      <c r="B56" s="10" t="s">
        <v>48</v>
      </c>
    </row>
    <row r="57" spans="1:2" x14ac:dyDescent="0.25">
      <c r="A57" s="14" t="s">
        <v>939</v>
      </c>
      <c r="B57" s="10" t="s">
        <v>50</v>
      </c>
    </row>
    <row r="58" spans="1:2" x14ac:dyDescent="0.25">
      <c r="A58" s="14" t="s">
        <v>940</v>
      </c>
      <c r="B58" s="10" t="s">
        <v>26</v>
      </c>
    </row>
    <row r="59" spans="1:2" x14ac:dyDescent="0.25">
      <c r="A59" s="14" t="s">
        <v>941</v>
      </c>
      <c r="B59" s="10" t="s">
        <v>42</v>
      </c>
    </row>
    <row r="60" spans="1:2" x14ac:dyDescent="0.25">
      <c r="A60" s="14" t="s">
        <v>942</v>
      </c>
      <c r="B60" s="10" t="s">
        <v>10</v>
      </c>
    </row>
    <row r="61" spans="1:2" x14ac:dyDescent="0.25">
      <c r="A61" s="14" t="s">
        <v>943</v>
      </c>
      <c r="B61" s="10" t="s">
        <v>14</v>
      </c>
    </row>
    <row r="62" spans="1:2" x14ac:dyDescent="0.25">
      <c r="A62" s="13" t="s">
        <v>453</v>
      </c>
      <c r="B62" s="13"/>
    </row>
    <row r="63" spans="1:2" x14ac:dyDescent="0.25">
      <c r="A63" s="14" t="s">
        <v>944</v>
      </c>
      <c r="B63" s="10" t="s">
        <v>18</v>
      </c>
    </row>
    <row r="64" spans="1:2" x14ac:dyDescent="0.25">
      <c r="A64" s="14" t="s">
        <v>945</v>
      </c>
      <c r="B64" s="10" t="s">
        <v>57</v>
      </c>
    </row>
    <row r="65" spans="1:2" x14ac:dyDescent="0.25">
      <c r="A65" s="14" t="s">
        <v>946</v>
      </c>
      <c r="B65" s="10" t="s">
        <v>48</v>
      </c>
    </row>
    <row r="66" spans="1:2" x14ac:dyDescent="0.25">
      <c r="A66" s="14" t="s">
        <v>947</v>
      </c>
      <c r="B66" s="10" t="s">
        <v>50</v>
      </c>
    </row>
    <row r="67" spans="1:2" x14ac:dyDescent="0.25">
      <c r="A67" s="14" t="s">
        <v>948</v>
      </c>
      <c r="B67" s="10" t="s">
        <v>26</v>
      </c>
    </row>
    <row r="68" spans="1:2" x14ac:dyDescent="0.25">
      <c r="A68" s="14" t="s">
        <v>949</v>
      </c>
      <c r="B68" s="10" t="s">
        <v>42</v>
      </c>
    </row>
    <row r="69" spans="1:2" x14ac:dyDescent="0.25">
      <c r="A69" s="14" t="s">
        <v>950</v>
      </c>
      <c r="B69" s="10" t="s">
        <v>52</v>
      </c>
    </row>
    <row r="70" spans="1:2" x14ac:dyDescent="0.25">
      <c r="A70" s="14" t="s">
        <v>951</v>
      </c>
      <c r="B70" s="10" t="s">
        <v>282</v>
      </c>
    </row>
    <row r="71" spans="1:2" x14ac:dyDescent="0.25">
      <c r="A71" s="14" t="s">
        <v>952</v>
      </c>
      <c r="B71" s="10" t="s">
        <v>14</v>
      </c>
    </row>
    <row r="72" spans="1:2" x14ac:dyDescent="0.25">
      <c r="A72" s="13" t="s">
        <v>495</v>
      </c>
      <c r="B72" s="13"/>
    </row>
    <row r="73" spans="1:2" x14ac:dyDescent="0.25">
      <c r="A73" s="14" t="s">
        <v>953</v>
      </c>
      <c r="B73" s="10" t="s">
        <v>18</v>
      </c>
    </row>
    <row r="74" spans="1:2" x14ac:dyDescent="0.25">
      <c r="A74" s="14" t="s">
        <v>954</v>
      </c>
      <c r="B74" s="10" t="s">
        <v>48</v>
      </c>
    </row>
    <row r="75" spans="1:2" x14ac:dyDescent="0.25">
      <c r="A75" s="14" t="s">
        <v>955</v>
      </c>
      <c r="B75" s="10" t="s">
        <v>50</v>
      </c>
    </row>
    <row r="76" spans="1:2" x14ac:dyDescent="0.25">
      <c r="A76" s="14" t="s">
        <v>956</v>
      </c>
      <c r="B76" s="10" t="s">
        <v>42</v>
      </c>
    </row>
    <row r="77" spans="1:2" x14ac:dyDescent="0.25">
      <c r="A77" s="14" t="s">
        <v>957</v>
      </c>
      <c r="B77" s="10" t="s">
        <v>10</v>
      </c>
    </row>
    <row r="78" spans="1:2" x14ac:dyDescent="0.25">
      <c r="A78" s="14" t="s">
        <v>958</v>
      </c>
      <c r="B78" s="10" t="s">
        <v>128</v>
      </c>
    </row>
    <row r="79" spans="1:2" x14ac:dyDescent="0.25">
      <c r="A79" s="14" t="s">
        <v>959</v>
      </c>
      <c r="B79" s="10" t="s">
        <v>282</v>
      </c>
    </row>
    <row r="80" spans="1:2" x14ac:dyDescent="0.25">
      <c r="A80" s="13" t="s">
        <v>514</v>
      </c>
      <c r="B80" s="13"/>
    </row>
    <row r="81" spans="1:2" x14ac:dyDescent="0.25">
      <c r="A81" s="14" t="s">
        <v>960</v>
      </c>
      <c r="B81" s="10" t="s">
        <v>18</v>
      </c>
    </row>
    <row r="82" spans="1:2" x14ac:dyDescent="0.25">
      <c r="A82" s="14" t="s">
        <v>961</v>
      </c>
      <c r="B82" s="10" t="s">
        <v>57</v>
      </c>
    </row>
    <row r="83" spans="1:2" x14ac:dyDescent="0.25">
      <c r="A83" s="14" t="s">
        <v>962</v>
      </c>
      <c r="B83" s="10" t="s">
        <v>48</v>
      </c>
    </row>
    <row r="84" spans="1:2" x14ac:dyDescent="0.25">
      <c r="A84" s="14" t="s">
        <v>963</v>
      </c>
      <c r="B84" s="10" t="s">
        <v>50</v>
      </c>
    </row>
    <row r="85" spans="1:2" x14ac:dyDescent="0.25">
      <c r="A85" s="14" t="s">
        <v>964</v>
      </c>
      <c r="B85" s="10" t="s">
        <v>42</v>
      </c>
    </row>
    <row r="86" spans="1:2" x14ac:dyDescent="0.25">
      <c r="A86" s="14" t="s">
        <v>965</v>
      </c>
      <c r="B86" s="10" t="s">
        <v>10</v>
      </c>
    </row>
    <row r="87" spans="1:2" x14ac:dyDescent="0.25">
      <c r="A87" s="13" t="s">
        <v>546</v>
      </c>
      <c r="B87" s="13"/>
    </row>
    <row r="88" spans="1:2" x14ac:dyDescent="0.25">
      <c r="A88" s="14" t="s">
        <v>966</v>
      </c>
      <c r="B88" s="10" t="s">
        <v>18</v>
      </c>
    </row>
    <row r="89" spans="1:2" x14ac:dyDescent="0.25">
      <c r="A89" s="14" t="s">
        <v>967</v>
      </c>
      <c r="B89" s="10" t="s">
        <v>57</v>
      </c>
    </row>
    <row r="90" spans="1:2" x14ac:dyDescent="0.25">
      <c r="A90" s="14" t="s">
        <v>968</v>
      </c>
      <c r="B90" s="10" t="s">
        <v>48</v>
      </c>
    </row>
    <row r="91" spans="1:2" x14ac:dyDescent="0.25">
      <c r="A91" s="14" t="s">
        <v>969</v>
      </c>
      <c r="B91" s="10" t="s">
        <v>50</v>
      </c>
    </row>
    <row r="92" spans="1:2" x14ac:dyDescent="0.25">
      <c r="A92" s="14" t="s">
        <v>970</v>
      </c>
      <c r="B92" s="10" t="s">
        <v>26</v>
      </c>
    </row>
    <row r="93" spans="1:2" x14ac:dyDescent="0.25">
      <c r="A93" s="14" t="s">
        <v>971</v>
      </c>
      <c r="B93" s="10" t="s">
        <v>42</v>
      </c>
    </row>
    <row r="94" spans="1:2" x14ac:dyDescent="0.25">
      <c r="A94" s="14" t="s">
        <v>972</v>
      </c>
      <c r="B94" s="10" t="s">
        <v>52</v>
      </c>
    </row>
    <row r="95" spans="1:2" x14ac:dyDescent="0.25">
      <c r="A95" s="14" t="s">
        <v>973</v>
      </c>
      <c r="B95" s="10" t="s">
        <v>10</v>
      </c>
    </row>
    <row r="96" spans="1:2" x14ac:dyDescent="0.25">
      <c r="A96" s="14" t="s">
        <v>974</v>
      </c>
      <c r="B96" s="10" t="s">
        <v>128</v>
      </c>
    </row>
    <row r="97" spans="1:2" x14ac:dyDescent="0.25">
      <c r="A97" s="14" t="s">
        <v>975</v>
      </c>
      <c r="B97" s="10" t="s">
        <v>282</v>
      </c>
    </row>
    <row r="98" spans="1:2" x14ac:dyDescent="0.25">
      <c r="A98" s="14" t="s">
        <v>976</v>
      </c>
      <c r="B98" s="10" t="s">
        <v>29</v>
      </c>
    </row>
    <row r="99" spans="1:2" x14ac:dyDescent="0.25">
      <c r="A99" s="14" t="s">
        <v>977</v>
      </c>
      <c r="B99" s="10" t="s">
        <v>31</v>
      </c>
    </row>
    <row r="100" spans="1:2" x14ac:dyDescent="0.25">
      <c r="A100" s="14" t="s">
        <v>978</v>
      </c>
      <c r="B100" s="10" t="s">
        <v>33</v>
      </c>
    </row>
    <row r="101" spans="1:2" x14ac:dyDescent="0.25">
      <c r="A101" s="13" t="s">
        <v>593</v>
      </c>
      <c r="B101" s="13"/>
    </row>
    <row r="102" spans="1:2" x14ac:dyDescent="0.25">
      <c r="A102" s="14" t="s">
        <v>979</v>
      </c>
      <c r="B102" s="10" t="s">
        <v>18</v>
      </c>
    </row>
    <row r="103" spans="1:2" x14ac:dyDescent="0.25">
      <c r="A103" s="14" t="s">
        <v>980</v>
      </c>
      <c r="B103" s="10" t="s">
        <v>57</v>
      </c>
    </row>
    <row r="104" spans="1:2" x14ac:dyDescent="0.25">
      <c r="A104" s="14" t="s">
        <v>981</v>
      </c>
      <c r="B104" s="10" t="s">
        <v>48</v>
      </c>
    </row>
    <row r="105" spans="1:2" x14ac:dyDescent="0.25">
      <c r="A105" s="14" t="s">
        <v>982</v>
      </c>
      <c r="B105" s="10" t="s">
        <v>52</v>
      </c>
    </row>
    <row r="106" spans="1:2" x14ac:dyDescent="0.25">
      <c r="A106" s="13" t="s">
        <v>601</v>
      </c>
      <c r="B106" s="13"/>
    </row>
    <row r="107" spans="1:2" x14ac:dyDescent="0.25">
      <c r="A107" s="14" t="s">
        <v>983</v>
      </c>
      <c r="B107" s="10" t="s">
        <v>18</v>
      </c>
    </row>
    <row r="108" spans="1:2" x14ac:dyDescent="0.25">
      <c r="A108" s="14" t="s">
        <v>984</v>
      </c>
      <c r="B108" s="10" t="s">
        <v>10</v>
      </c>
    </row>
    <row r="109" spans="1:2" x14ac:dyDescent="0.25">
      <c r="A109" s="13" t="s">
        <v>616</v>
      </c>
      <c r="B109" s="13"/>
    </row>
    <row r="110" spans="1:2" x14ac:dyDescent="0.25">
      <c r="A110" s="14" t="s">
        <v>985</v>
      </c>
      <c r="B110" s="10" t="s">
        <v>619</v>
      </c>
    </row>
    <row r="111" spans="1:2" x14ac:dyDescent="0.25">
      <c r="A111" s="13" t="s">
        <v>692</v>
      </c>
      <c r="B111" s="13"/>
    </row>
    <row r="112" spans="1:2" x14ac:dyDescent="0.25">
      <c r="A112" s="14" t="s">
        <v>986</v>
      </c>
      <c r="B112" s="10" t="s">
        <v>619</v>
      </c>
    </row>
    <row r="113" spans="1:2" x14ac:dyDescent="0.25">
      <c r="A113" s="13" t="s">
        <v>717</v>
      </c>
      <c r="B113" s="13"/>
    </row>
    <row r="114" spans="1:2" x14ac:dyDescent="0.25">
      <c r="A114" s="14" t="s">
        <v>987</v>
      </c>
      <c r="B114" s="10" t="s">
        <v>619</v>
      </c>
    </row>
  </sheetData>
  <mergeCells count="17">
    <mergeCell ref="A1:B1"/>
    <mergeCell ref="A3:B3"/>
    <mergeCell ref="A12:B12"/>
    <mergeCell ref="A20:B20"/>
    <mergeCell ref="A27:B27"/>
    <mergeCell ref="A36:B36"/>
    <mergeCell ref="A48:B48"/>
    <mergeCell ref="A54:B54"/>
    <mergeCell ref="A62:B62"/>
    <mergeCell ref="A72:B72"/>
    <mergeCell ref="A80:B80"/>
    <mergeCell ref="A87:B87"/>
    <mergeCell ref="A101:B101"/>
    <mergeCell ref="A106:B106"/>
    <mergeCell ref="A109:B109"/>
    <mergeCell ref="A111:B111"/>
    <mergeCell ref="A113:B11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Продукция</vt:lpstr>
      <vt:lpstr>Палитра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2025-12-26T14:31:33Z</dcterms:created>
  <dcterms:modified xsi:type="dcterms:W3CDTF">2025-12-26T14:31:33Z</dcterms:modified>
</cp:coreProperties>
</file>